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45" windowWidth="17235" windowHeight="5865" tabRatio="715"/>
  </bookViews>
  <sheets>
    <sheet name="Комплексный план" sheetId="9" r:id="rId1"/>
    <sheet name="Таблица 3.1" sheetId="8" state="hidden" r:id="rId2"/>
    <sheet name="Свод" sheetId="10" state="hidden" r:id="rId3"/>
  </sheets>
  <externalReferences>
    <externalReference r:id="rId4"/>
  </externalReferences>
  <definedNames>
    <definedName name="_xlnm.Print_Titles" localSheetId="0">'Комплексный план'!$9:$11</definedName>
    <definedName name="_xlnm.Print_Area" localSheetId="0">'Комплексный план'!$A$1:$M$103</definedName>
  </definedNames>
  <calcPr calcId="145621"/>
</workbook>
</file>

<file path=xl/calcChain.xml><?xml version="1.0" encoding="utf-8"?>
<calcChain xmlns="http://schemas.openxmlformats.org/spreadsheetml/2006/main">
  <c r="I39" i="9" l="1"/>
  <c r="I29" i="9" l="1"/>
  <c r="I35" i="9"/>
  <c r="I51" i="9" l="1"/>
  <c r="I32" i="9"/>
  <c r="I66" i="9"/>
  <c r="I62" i="9" l="1"/>
  <c r="I75" i="9" l="1"/>
  <c r="I13" i="9" l="1"/>
  <c r="I78" i="9" l="1"/>
  <c r="I77" i="9" l="1"/>
  <c r="I70" i="9" s="1"/>
  <c r="I84" i="9"/>
  <c r="I85" i="9"/>
  <c r="I82" i="9" l="1"/>
  <c r="I76" i="9" s="1"/>
  <c r="I71" i="9" s="1"/>
  <c r="I45" i="9"/>
  <c r="I91" i="9" l="1"/>
  <c r="I59" i="9"/>
  <c r="H45" i="8" l="1"/>
  <c r="H48" i="8"/>
  <c r="E42" i="8"/>
  <c r="E24" i="8"/>
  <c r="E46" i="8"/>
  <c r="H46" i="8" s="1"/>
  <c r="E47" i="8" l="1"/>
  <c r="H47" i="8" s="1"/>
  <c r="E44" i="8" l="1"/>
  <c r="H44" i="8" s="1"/>
  <c r="G2" i="10"/>
  <c r="E40" i="8" l="1"/>
  <c r="F40" i="8"/>
  <c r="F43" i="8"/>
  <c r="F39" i="8" l="1"/>
  <c r="I60" i="9"/>
  <c r="I24" i="9" l="1"/>
  <c r="F23" i="8" l="1"/>
  <c r="F24" i="8"/>
  <c r="G24" i="8"/>
  <c r="F25" i="8"/>
  <c r="G25" i="8"/>
  <c r="F26" i="8"/>
  <c r="E26" i="8"/>
  <c r="E23" i="8"/>
  <c r="F18" i="8"/>
  <c r="G18" i="8"/>
  <c r="F19" i="8"/>
  <c r="G19" i="8"/>
  <c r="F20" i="8"/>
  <c r="F17" i="8" s="1"/>
  <c r="G20" i="8"/>
  <c r="F21" i="8"/>
  <c r="G21" i="8"/>
  <c r="E21" i="8"/>
  <c r="F22" i="8" l="1"/>
  <c r="G17" i="8"/>
  <c r="I37" i="9" l="1"/>
  <c r="G3" i="10" l="1"/>
  <c r="I22" i="9"/>
  <c r="I44" i="9"/>
  <c r="I30" i="9"/>
  <c r="E39" i="8" l="1"/>
  <c r="E31" i="8"/>
  <c r="E15" i="8" s="1"/>
  <c r="E25" i="8" l="1"/>
  <c r="I50" i="9" l="1"/>
  <c r="I49" i="9"/>
  <c r="E22" i="8" l="1"/>
  <c r="I43" i="9"/>
  <c r="E35" i="8" s="1"/>
  <c r="I42" i="9"/>
  <c r="I21" i="9" l="1"/>
  <c r="I68" i="9" s="1"/>
  <c r="I92" i="9" s="1"/>
  <c r="E36" i="8"/>
  <c r="E20" i="8" s="1"/>
  <c r="E10" i="8" s="1"/>
  <c r="E19" i="8"/>
  <c r="I144" i="9"/>
  <c r="I143" i="9"/>
  <c r="I142" i="9"/>
  <c r="I138" i="9"/>
  <c r="I137" i="9" s="1"/>
  <c r="I136" i="9"/>
  <c r="H128" i="9"/>
  <c r="I127" i="9"/>
  <c r="H125" i="9"/>
  <c r="I123" i="9"/>
  <c r="H121" i="9"/>
  <c r="I119" i="9"/>
  <c r="I118" i="9"/>
  <c r="H116" i="9"/>
  <c r="I114" i="9"/>
  <c r="H111" i="9"/>
  <c r="A110" i="9"/>
  <c r="A109" i="9"/>
  <c r="I108" i="9"/>
  <c r="A108" i="9"/>
  <c r="H105" i="9"/>
  <c r="A106" i="9"/>
  <c r="I107" i="9"/>
  <c r="E33" i="8" l="1"/>
  <c r="E17" i="8"/>
  <c r="I105" i="9"/>
  <c r="I116" i="9"/>
  <c r="I129" i="9"/>
  <c r="I128" i="9" s="1"/>
  <c r="I141" i="9"/>
  <c r="I140" i="9" s="1"/>
  <c r="A111" i="9"/>
  <c r="A112" i="9"/>
  <c r="I113" i="9"/>
  <c r="I111" i="9" s="1"/>
  <c r="I135" i="9"/>
  <c r="I134" i="9" s="1"/>
  <c r="I133" i="9" s="1"/>
  <c r="I150" i="9" l="1"/>
  <c r="A113" i="9"/>
  <c r="I126" i="9"/>
  <c r="I125" i="9" s="1"/>
  <c r="I149" i="9" s="1"/>
  <c r="I122" i="9"/>
  <c r="I121" i="9" s="1"/>
  <c r="I132" i="9"/>
  <c r="D107" i="9" l="1"/>
  <c r="H43" i="8" l="1"/>
  <c r="H26" i="8" s="1"/>
  <c r="G43" i="8"/>
  <c r="H41" i="8"/>
  <c r="H24" i="8" s="1"/>
  <c r="G40" i="8"/>
  <c r="H37" i="8"/>
  <c r="H21" i="8" s="1"/>
  <c r="H36" i="8"/>
  <c r="H20" i="8" s="1"/>
  <c r="E18" i="8"/>
  <c r="G33" i="8"/>
  <c r="F33" i="8"/>
  <c r="F32" i="8"/>
  <c r="F28" i="8" s="1"/>
  <c r="H30" i="8"/>
  <c r="H29" i="8"/>
  <c r="G15" i="8"/>
  <c r="G10" i="8" s="1"/>
  <c r="E6" i="10" s="1"/>
  <c r="F15" i="8"/>
  <c r="F10" i="8" s="1"/>
  <c r="G14" i="8"/>
  <c r="G9" i="8" s="1"/>
  <c r="D6" i="10" s="1"/>
  <c r="F14" i="8"/>
  <c r="E14" i="8"/>
  <c r="E9" i="8" s="1"/>
  <c r="G13" i="8"/>
  <c r="F13" i="8"/>
  <c r="E13" i="8"/>
  <c r="G39" i="8" l="1"/>
  <c r="H39" i="8" s="1"/>
  <c r="F16" i="8"/>
  <c r="F11" i="8" s="1"/>
  <c r="F5" i="10" s="1"/>
  <c r="G32" i="8"/>
  <c r="H32" i="8" s="1"/>
  <c r="G26" i="8"/>
  <c r="H40" i="8"/>
  <c r="H23" i="8" s="1"/>
  <c r="G23" i="8"/>
  <c r="G8" i="8" s="1"/>
  <c r="E5" i="10"/>
  <c r="H14" i="8"/>
  <c r="F9" i="8"/>
  <c r="D5" i="10" s="1"/>
  <c r="H13" i="8"/>
  <c r="F8" i="8"/>
  <c r="C5" i="10" s="1"/>
  <c r="E8" i="8"/>
  <c r="H33" i="8"/>
  <c r="H34" i="8"/>
  <c r="H18" i="8" s="1"/>
  <c r="E16" i="8"/>
  <c r="E11" i="8" s="1"/>
  <c r="E28" i="8"/>
  <c r="H42" i="8"/>
  <c r="H25" i="8" s="1"/>
  <c r="H31" i="8"/>
  <c r="H35" i="8"/>
  <c r="H19" i="8" s="1"/>
  <c r="C4" i="10" l="1"/>
  <c r="E7" i="8"/>
  <c r="H9" i="8"/>
  <c r="E12" i="8"/>
  <c r="G16" i="8"/>
  <c r="G11" i="8" s="1"/>
  <c r="F6" i="10" s="1"/>
  <c r="G28" i="8"/>
  <c r="H28" i="8" s="1"/>
  <c r="F12" i="8"/>
  <c r="G5" i="10"/>
  <c r="F7" i="8"/>
  <c r="H8" i="8"/>
  <c r="H22" i="8"/>
  <c r="G22" i="8"/>
  <c r="H17" i="8"/>
  <c r="D4" i="10"/>
  <c r="H15" i="8"/>
  <c r="H10" i="8" s="1"/>
  <c r="F4" i="10"/>
  <c r="G12" i="8" l="1"/>
  <c r="G7" i="8"/>
  <c r="H16" i="8"/>
  <c r="H11" i="8" s="1"/>
  <c r="H7" i="8"/>
  <c r="H12" i="8"/>
  <c r="D7" i="10"/>
  <c r="F7" i="10"/>
  <c r="C6" i="10"/>
  <c r="E4" i="10"/>
  <c r="G4" i="10" s="1"/>
  <c r="G6" i="10" l="1"/>
  <c r="C7" i="10"/>
  <c r="E7" i="10"/>
  <c r="G7" i="10" l="1"/>
</calcChain>
</file>

<file path=xl/comments1.xml><?xml version="1.0" encoding="utf-8"?>
<comments xmlns="http://schemas.openxmlformats.org/spreadsheetml/2006/main">
  <authors>
    <author>Кучумова Ирина Николаевна</author>
  </authors>
  <commentList>
    <comment ref="A59" authorId="0">
      <text>
        <r>
          <rPr>
            <b/>
            <sz val="9"/>
            <color indexed="81"/>
            <rFont val="Tahoma"/>
            <family val="2"/>
            <charset val="204"/>
          </rPr>
          <t>уточнить название мероприятия, благоустройство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<sst xmlns="http://schemas.openxmlformats.org/spreadsheetml/2006/main" count="551" uniqueCount="198">
  <si>
    <t>№</t>
  </si>
  <si>
    <t>Сроки реализации</t>
  </si>
  <si>
    <t>источник финансирования</t>
  </si>
  <si>
    <t>ВСЕГО</t>
  </si>
  <si>
    <t>бюджет РК</t>
  </si>
  <si>
    <t>Бюджет МОГО "Ухта"</t>
  </si>
  <si>
    <t>Федеральный бюджет</t>
  </si>
  <si>
    <t xml:space="preserve">ВСЕГО </t>
  </si>
  <si>
    <t>Средства от приносящей доход деятельности</t>
  </si>
  <si>
    <t>Строительство улично-дорожной сети</t>
  </si>
  <si>
    <t>МУ "УЖКХ"</t>
  </si>
  <si>
    <t>Муниципальная программа МОГО "Ухта" "Развитие транспортной системы на 2014-2020 годы"</t>
  </si>
  <si>
    <t xml:space="preserve"> Ресурсное обеспечение и прогнозная (справочная) оценка расходов средств на реализацию целей</t>
  </si>
  <si>
    <t>Таблица 3.1.</t>
  </si>
  <si>
    <t>МУ УКС</t>
  </si>
  <si>
    <t>Ответственные исполнители, соисполнители</t>
  </si>
  <si>
    <t>муниципальной программы МОГО "Ухта" "Развитие трансортной системы на 2014-2020 годы"</t>
  </si>
  <si>
    <t>Наименование муниципальной программы, подпрограммы, основного мероприятия</t>
  </si>
  <si>
    <t>Расходы (руб.)</t>
  </si>
  <si>
    <t>СОГЛАСОВАНО</t>
  </si>
  <si>
    <t>УТВЕРЖДЕНО</t>
  </si>
  <si>
    <t>1</t>
  </si>
  <si>
    <t>МУ Управление капитального строительства</t>
  </si>
  <si>
    <t>Повышение качества автодорожной сети</t>
  </si>
  <si>
    <t>х</t>
  </si>
  <si>
    <t>V</t>
  </si>
  <si>
    <t>0</t>
  </si>
  <si>
    <t>МУ "Управление жилищно-коммунального хозяйства"</t>
  </si>
  <si>
    <t>Сохранение и повышение качества автодорожной сети</t>
  </si>
  <si>
    <t>04.0.12.00000</t>
  </si>
  <si>
    <t>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</si>
  <si>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с заключенными соглашениями</t>
  </si>
  <si>
    <t>04.0.21.00000</t>
  </si>
  <si>
    <t>Обеспечение функционирования маршрутов в труднодоступные населенные пункты в соответствии заключенными соглашениями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</si>
  <si>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</si>
  <si>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</si>
  <si>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>ФБ</t>
  </si>
  <si>
    <t>МБ</t>
  </si>
  <si>
    <t>РБ</t>
  </si>
  <si>
    <t>пп1</t>
  </si>
  <si>
    <t>пп2</t>
  </si>
  <si>
    <t>МУ "УКС"</t>
  </si>
  <si>
    <t>ПП1</t>
  </si>
  <si>
    <t>МУ УЖКХ"</t>
  </si>
  <si>
    <t>ПП2</t>
  </si>
  <si>
    <t>УЖКХ</t>
  </si>
  <si>
    <t>УКС</t>
  </si>
  <si>
    <t>04.0.11.00000</t>
  </si>
  <si>
    <t>Реконструкция, модернизация, капитальный ремонт (ремонт) и содержание улично-дорожной сети</t>
  </si>
  <si>
    <t>Задача 1. Развитие и обеспечение надлежащего технического состояния и надежного функционирования объектов дорожной инфраструктуры</t>
  </si>
  <si>
    <t>Задача 2.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</si>
  <si>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>Основное мероприятие 2.1. Обеспечение транспортного обслуживания населения в границах городского округа</t>
  </si>
  <si>
    <t>1.1.</t>
  </si>
  <si>
    <t>1.2.</t>
  </si>
  <si>
    <t>Задача 2. Создание условий для предоставления транспортных услуг населению и организация транспортного облуживания в границах городского округа</t>
  </si>
  <si>
    <t xml:space="preserve">   - Содержание автомобильных дорог общего пользования местного значения (софинансирование)</t>
  </si>
  <si>
    <t xml:space="preserve">   - Содержание автомобильных дорог общего пользования местного значения (республиканский бюджет)</t>
  </si>
  <si>
    <t xml:space="preserve">   - Оборудование и содержание ледовых переправ и зимних автомобильных дорог общего пользования местного значения (софинасирование)</t>
  </si>
  <si>
    <t xml:space="preserve">   - Оборудование и содержание ледовых переправ и зимних автомобильных дорог общего пользования местного значения (республиканский бюджет)</t>
  </si>
  <si>
    <t xml:space="preserve">  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(софинансирование)</t>
  </si>
  <si>
    <t>04.0.11.00000.01</t>
  </si>
  <si>
    <t>04.0.12.00000.02</t>
  </si>
  <si>
    <t>04.0.12.00000.03</t>
  </si>
  <si>
    <t>04.0.12.00000.01</t>
  </si>
  <si>
    <t>04.0.12.00000.04</t>
  </si>
  <si>
    <t>04.0.12.00000.05</t>
  </si>
  <si>
    <t>04.0.12.00000.06</t>
  </si>
  <si>
    <t>04.0.12.00000.07</t>
  </si>
  <si>
    <t>04.0.12.00000.08</t>
  </si>
  <si>
    <t>04.0.12.S2220.09</t>
  </si>
  <si>
    <t>04.0.21.S2270.02</t>
  </si>
  <si>
    <t>04.0.12.S2210.10</t>
  </si>
  <si>
    <t>04.0.12.00000.11</t>
  </si>
  <si>
    <t>04.0.12.00000.12</t>
  </si>
  <si>
    <t>04.0.12.72220.09</t>
  </si>
  <si>
    <t>04.0.12.72210.10</t>
  </si>
  <si>
    <t>04.0.21.72270.02</t>
  </si>
  <si>
    <t xml:space="preserve">1.2.11. Обустройство остановочных павильонов по маршрутам школьных автобусов </t>
  </si>
  <si>
    <t>1.2.12. Обустройство тротуара по ул. Печорская</t>
  </si>
  <si>
    <t>1.2.3. Ремонт улично - дорожной сети (исполнительный лист)</t>
  </si>
  <si>
    <t>1.2.9. Содержание автомобильных дорог общего пользования местного значения</t>
  </si>
  <si>
    <t xml:space="preserve">1.2.5. Содержание поселковых дорог (подъездные дороги и дороги (улицы) внутри поселков) </t>
  </si>
  <si>
    <t xml:space="preserve">1.2.8. Оборудование и содержание ледовых переправ и зимних автомобильных дорог общего пользования местного значения  через р. Ижма в с. Кедвавом </t>
  </si>
  <si>
    <t>1.2.10. Оборудование и содержание ледовых переправ и зимних автомобильных дорог общего пользования местного значения</t>
  </si>
  <si>
    <t>2.1.1.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</si>
  <si>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>2.1.2.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</si>
  <si>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 xml:space="preserve">Комплексный план действий на 2016 год по реализации муниципальной программы "Развитие транспортной системы на 2014-2020 годы" </t>
  </si>
  <si>
    <t>Наименование подпрограммы, мероприятий, контрольных событий</t>
  </si>
  <si>
    <t>Ответственные исполнители</t>
  </si>
  <si>
    <t>руководитель</t>
  </si>
  <si>
    <t>структурное подразделение</t>
  </si>
  <si>
    <t>начало</t>
  </si>
  <si>
    <t>окончание (дата контрольного события)</t>
  </si>
  <si>
    <t>График реализации</t>
  </si>
  <si>
    <t>Объем ресурсного обеспечения, руб.</t>
  </si>
  <si>
    <t>1 кв.</t>
  </si>
  <si>
    <t>2 кв.</t>
  </si>
  <si>
    <t>3 кв.</t>
  </si>
  <si>
    <t>4 кв.</t>
  </si>
  <si>
    <t>КЦСР. Доп.ФК ***</t>
  </si>
  <si>
    <t>Статус контрольного события</t>
  </si>
  <si>
    <t>Ожидаемый результат</t>
  </si>
  <si>
    <t xml:space="preserve">1.2.2. Капитальный ремонт (ремонт) улично-дорожной сети и автомобильных дорог общего пользования местного значения </t>
  </si>
  <si>
    <t xml:space="preserve">1.2.1. Капитальный ремонт (ремонт) автомобильных дорог общего пользования местного значения за счет средств муниципального дорожного фонда </t>
  </si>
  <si>
    <t xml:space="preserve">1.1.1. Строительство пешеходного моста через реку Чибью </t>
  </si>
  <si>
    <t>Контрольное событие № 1.2.4. Приняты акты выполненных работ по техническому обслуживанию, санитарному содержанию и текущему ремонту объектов внешнего благоустройства</t>
  </si>
  <si>
    <t>Контрольное событие № 1.2.5. Приняты акты выполненных работ по содержанию поселковых дорог и дорог (улиц) внутри поселков</t>
  </si>
  <si>
    <t>Контрольное событие № 1.2.9.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</si>
  <si>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Итого по задаче 1.</t>
  </si>
  <si>
    <t>Контрольное событие № 1.1.1.
Подписан Акт сдачи-приемки оказанных услуг по разработке проектной документации по объекту: "Строительство пешеходного моста через реку Чибью"</t>
  </si>
  <si>
    <t>Основное мероприятие 1.1.         Строительство улично - дорожной сети</t>
  </si>
  <si>
    <t>Основное мероприятие 1.2.      Реконструкция, модернизация, капитальный ремонт (ремонт) и содержание улично-дорожной сети</t>
  </si>
  <si>
    <t>Контрольное событие № 1.2.1. Приняты акты выполненных работ по капитальному ремонту (ремонту) автомобильных дорог общего пользования местного значения за счет средств муниципального дорожного фонда</t>
  </si>
  <si>
    <t>Контрольное событие № 1.2.2. Приняты акты выполненных работ по капитальному ремонту (ремонту) улично - дорожной сети и автомобильных дорог общего пользования местного значения</t>
  </si>
  <si>
    <t>Контрольное событие № 1.2.3. Оплата исполнительного листа по ремонту улично-дорожной сети</t>
  </si>
  <si>
    <t>Контрольное событие № 1.2.6. Приняты акты выполненных работ по техническому надзору, контролю,лабораторных исследований. Произведен расчет и проверка сметной стоимости объектов дорожного хозяйства</t>
  </si>
  <si>
    <t>Контрольное событие № 1.2.7. Разработанна проектно-сметная документация на объекты дорожного хозяйства</t>
  </si>
  <si>
    <t>Контрольное событие № 1.2.8. Приняты акты выполненных работ по оборудованию и содержанию ледовых переправ и зимних автомобильных дорог общего пользования местного значения через р.Ижма в с. Кедвавом</t>
  </si>
  <si>
    <t>Итого по задаче 2.</t>
  </si>
  <si>
    <t>Всего по муниципальной программе</t>
  </si>
  <si>
    <t>Контрольное событие № 2.1.1. Выданы социально-проездные билеты  в соответствии с Порядком организации перевозок отдельных категорий граждан</t>
  </si>
  <si>
    <t xml:space="preserve">Контрольное событие № 2.1.2. Заключено соглашение о предоставлении субсидий из Республиканского бюджета Республики Коми </t>
  </si>
  <si>
    <t>Контрольное событие № 2.1.2. Заключен договор с ОАО "Комиавиатранс"</t>
  </si>
  <si>
    <t>Контрольное событие № 2.1.2. Приняты акты выполненных работ по осуществлению пассажирских перевозок воздушным транспортом в труднодоступные населенные пункты</t>
  </si>
  <si>
    <t>Начальник Финансового управления администрации МОГО "Ухта"</t>
  </si>
  <si>
    <t>_____________________Ф.Д. Любанин</t>
  </si>
  <si>
    <t>"___"______________2016 г.</t>
  </si>
  <si>
    <t xml:space="preserve">"___" __________2016 г. </t>
  </si>
  <si>
    <t>"____"____________2016 г.</t>
  </si>
  <si>
    <t>администрации МОГО "Ухта"</t>
  </si>
  <si>
    <t>Любанин Ф.Д., Первый заместитель руководителя администрации МОГО "Ухта"</t>
  </si>
  <si>
    <t>1.2.4. Техническое обслуживание, санитарное содержание и текущий ремонт объектов внешнего благоустройства МОГО "Ухта"</t>
  </si>
  <si>
    <t>Техническое обслуживание, санитарное содержание и текущий ремонт объектов внешнего благоустройства МОГО "Ухта" (кредиторская задолженность)</t>
  </si>
  <si>
    <t>1.2.2. Капитальный ремонт (ремонт) улично-дорожной сети и автомобильных дорог общего пользования местного значения (кредиторская задолженность)</t>
  </si>
  <si>
    <t>1.2.5. Содержание поселковых дорог (подъездные дороги и дороги (улицы) внутри поселков) (кредиторская задолженность)</t>
  </si>
  <si>
    <t>1.2.8. Оборудование и содержание ледовых переправ и зимних автомобильных дорог общего пользования местного значения  через р. Ижма в с. Кедвавом (кредиторская задолженность)</t>
  </si>
  <si>
    <t>Объем финансирования Программы</t>
  </si>
  <si>
    <t>Год</t>
  </si>
  <si>
    <t>Средства федерального бюджета (руб.)</t>
  </si>
  <si>
    <t>Средства республиканского бюджета (руб.)</t>
  </si>
  <si>
    <t>Средства бюджета МОГО "Ухта" (руб.)</t>
  </si>
  <si>
    <t>Средства приносящей доход деятельности (руб.)</t>
  </si>
  <si>
    <t>Всего (руб.)</t>
  </si>
  <si>
    <t>Итого</t>
  </si>
  <si>
    <t>Начальник МУ "УЖКХ"</t>
  </si>
  <si>
    <t>_________________О.Н. Бырловский</t>
  </si>
  <si>
    <t>1.2.7. Разработка проектно-сметной документации на объекты дорожного хозяйства</t>
  </si>
  <si>
    <t>Контрольное событие № 2.1.1. Предоставлены субсидии организациям, осуществляющим пассажирские перевозки автомобильным транспортом по дачным маршрутам</t>
  </si>
  <si>
    <t>Управление экономического развития администрации МОГО "Ухта"</t>
  </si>
  <si>
    <t>Игнатова Е.В., Заместитель руководителя администрации МОГО "Ухта"</t>
  </si>
  <si>
    <t xml:space="preserve">Начальник МУ  Управление капитального строительства    </t>
  </si>
  <si>
    <t>Администрация МОГО "Ухта"</t>
  </si>
  <si>
    <t>_____________С.Н. Зубченко</t>
  </si>
  <si>
    <t>Начальник Управления экономического развития 
администрации МОГО "Ухта"</t>
  </si>
  <si>
    <t xml:space="preserve">________________  </t>
  </si>
  <si>
    <t>"_____"__________________2016 г.</t>
  </si>
  <si>
    <t xml:space="preserve">Заместитель руководителя администрации МОГО "Ухта" </t>
  </si>
  <si>
    <t>___________________ Е.В. Игнатова</t>
  </si>
  <si>
    <t>Контрольное событие № 1.2.10.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</si>
  <si>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1.2.11. Приняты акты выполненных работ по оборудованию ледовых переправ и зимних автомобильных дорог общего пользования местного значения за счет средств местного бюджета</t>
  </si>
  <si>
    <t>Контрольное событие № 1.2.12. Приняты акты выполненных работ по оборудованию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</si>
  <si>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1.2.13. Приняты акты выполненных работ по обустройству остановочных павильонов по маршрутам школьных автобусов</t>
  </si>
  <si>
    <t>Контрольное событие № 1.2.14. Приняты акты выполненных работ обустройству тротуара по ул.Печорская</t>
  </si>
  <si>
    <t>Бырловский О.Н., Начальник МУ "Управление жилищно-коммунального хозяйства"</t>
  </si>
  <si>
    <t>С.Н. Зубченко., Начальник МУ Управления капитального строительства</t>
  </si>
  <si>
    <t>Начальник Управления экономического развития администрации МОГО "Ухта"</t>
  </si>
  <si>
    <t xml:space="preserve">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 Передано в Администрацию</t>
  </si>
  <si>
    <t xml:space="preserve"> 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 (Кредиторская задолженность) МУ "УЖКХ"</t>
  </si>
  <si>
    <t>04.0.21.00000.01</t>
  </si>
  <si>
    <t>04.0.12.S2050.13</t>
  </si>
  <si>
    <t>Контрольное событие № 1.2.15. Приняты акты выполненных работ по ремонту улиц в пгт. Ярега за счет средств местного бюджета</t>
  </si>
  <si>
    <t>Контрольное событие № 1.2.16. Приняты акты выполненных работ по  ремонту улиц в пгт. Ярега  за счет средств республиканского бюджета</t>
  </si>
  <si>
    <r>
      <rPr>
        <sz val="12"/>
        <rFont val="Calibri"/>
        <family val="2"/>
        <charset val="204"/>
      </rPr>
      <t>—</t>
    </r>
    <r>
      <rPr>
        <sz val="9.6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Ремонт улиц в пгт. Ярега (Софинансирование)</t>
    </r>
  </si>
  <si>
    <r>
      <rPr>
        <sz val="12"/>
        <rFont val="Calibri"/>
        <family val="2"/>
        <charset val="204"/>
      </rPr>
      <t xml:space="preserve">— </t>
    </r>
    <r>
      <rPr>
        <sz val="12"/>
        <rFont val="Times New Roman"/>
        <family val="1"/>
        <charset val="204"/>
      </rPr>
      <t>Ремонт улиц в пгт. Ярега (Республиканский бюджет)</t>
    </r>
  </si>
  <si>
    <t>04.0.12.S2050. 13</t>
  </si>
  <si>
    <t xml:space="preserve">   - Содержание автомобильных дорог общего пользования местного значения (республиканский бюджет) (КРЕДИТОРСКАЯ ЗАДОЛЖЕННОСТЬ)</t>
  </si>
  <si>
    <t xml:space="preserve"> 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  МУ "УЖКХ"</t>
  </si>
  <si>
    <t>Контрольное событие № 1.1.2.                               Подписан Акт приемки законченного строительства объекта: "Строительство пешеходного моста через реку Чибью"</t>
  </si>
  <si>
    <t>1.1.2. Строительство объездной дороги от ул. Первомайская до автодороги Ухта-Сыктывкар</t>
  </si>
  <si>
    <t>04.0.11.00000.02</t>
  </si>
  <si>
    <t>Контрольное событие № 1.1.3.                           Приняты Акты выполненных работ по строительству объекта: "Объездная дорога от ул. Первомайская до автодороги Ухта-Сыктывкар"</t>
  </si>
  <si>
    <t>1.1.3. Строительство объездной дороги от ул. Западная до ул. Заводская</t>
  </si>
  <si>
    <t>04.0.11.00000.03</t>
  </si>
  <si>
    <t>Контрольное событие № 1.1.4.                                 Приняты Акты выполненных работ по строительству объекта: "Объездная дорога от ул. Западная до ул. Заводская"</t>
  </si>
  <si>
    <t>1.2.13. Ремонт улиц в пгт. Ярега</t>
  </si>
  <si>
    <t>1.2.14 Топографо-геодезическая съемка границ земельного участка</t>
  </si>
  <si>
    <t>1.2.15 Ремонт деревянных мостов</t>
  </si>
  <si>
    <t>04.0.12.00000.14</t>
  </si>
  <si>
    <t>Контрольное событие № 1.2.17. Приняты акты выполненных работ по  ремонту деревянных мостов</t>
  </si>
  <si>
    <t>04.0.12.00000.13</t>
  </si>
  <si>
    <t>исп. И.Н. Кучумова, тел.76-36-51</t>
  </si>
  <si>
    <t>__________________ О.Н. Круглова</t>
  </si>
  <si>
    <t>2.1.3. Выполнение работ по перевозке пассажиров и багажа по муниципальным регулярным автобусным маршрутам</t>
  </si>
  <si>
    <t>04.0.21.00000.02</t>
  </si>
  <si>
    <t>Контрольное событие 2.1.3. Приняты акты выполненных работ по осуществлению перевозки пассажиров и багажа по муниципальным регулируемым автобусным маршрутам</t>
  </si>
  <si>
    <t>И.о.  руководителя
 администрации МОГО "Ухта"</t>
  </si>
  <si>
    <t>1.2.6. Технический надзор, контроль, лабораторные исследования, расчет и проверка сметной стоимости объектов дорожного хозяйства</t>
  </si>
  <si>
    <t>04.0.12.72050.13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</si>
</sst>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2"/>
      <name val="Calibri"/>
      <family val="2"/>
      <charset val="204"/>
    </font>
    <font>
      <sz val="9.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</cellStyleXfs>
  <cellXfs count="271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9" fillId="0" borderId="0" xfId="2" applyFont="1" applyFill="1" applyAlignment="1">
      <alignment wrapText="1"/>
    </xf>
    <xf numFmtId="0" fontId="10" fillId="0" borderId="0" xfId="2" applyFont="1" applyFill="1" applyAlignment="1">
      <alignment horizontal="left" wrapText="1"/>
    </xf>
    <xf numFmtId="0" fontId="10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2" applyFont="1" applyFill="1"/>
    <xf numFmtId="164" fontId="10" fillId="0" borderId="0" xfId="1" applyFont="1" applyFill="1" applyAlignment="1">
      <alignment vertical="center" wrapText="1"/>
    </xf>
    <xf numFmtId="0" fontId="10" fillId="0" borderId="0" xfId="2" applyFont="1" applyFill="1" applyAlignment="1">
      <alignment horizontal="left" vertical="center" wrapText="1"/>
    </xf>
    <xf numFmtId="0" fontId="1" fillId="0" borderId="0" xfId="2" applyFont="1" applyFill="1" applyBorder="1"/>
    <xf numFmtId="0" fontId="9" fillId="0" borderId="0" xfId="2" applyFont="1" applyFill="1" applyBorder="1" applyAlignment="1">
      <alignment horizontal="left"/>
    </xf>
    <xf numFmtId="0" fontId="10" fillId="0" borderId="0" xfId="2" applyFont="1" applyFill="1"/>
    <xf numFmtId="1" fontId="10" fillId="0" borderId="1" xfId="2" applyNumberFormat="1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/>
    <xf numFmtId="49" fontId="10" fillId="0" borderId="1" xfId="2" applyNumberFormat="1" applyFont="1" applyFill="1" applyBorder="1" applyAlignment="1">
      <alignment horizontal="left" vertical="top" wrapText="1"/>
    </xf>
    <xf numFmtId="49" fontId="10" fillId="0" borderId="1" xfId="2" applyNumberFormat="1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14" fontId="9" fillId="0" borderId="1" xfId="2" applyNumberFormat="1" applyFont="1" applyFill="1" applyBorder="1" applyAlignment="1">
      <alignment horizontal="center" vertical="center" wrapText="1"/>
    </xf>
    <xf numFmtId="0" fontId="11" fillId="0" borderId="0" xfId="2" applyFont="1" applyFill="1"/>
    <xf numFmtId="49" fontId="11" fillId="0" borderId="1" xfId="2" applyNumberFormat="1" applyFont="1" applyFill="1" applyBorder="1" applyAlignment="1">
      <alignment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/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Alignment="1">
      <alignment horizontal="left" vertical="center"/>
    </xf>
    <xf numFmtId="0" fontId="10" fillId="0" borderId="0" xfId="2" applyFont="1" applyFill="1" applyBorder="1" applyAlignment="1">
      <alignment vertical="center" wrapText="1"/>
    </xf>
    <xf numFmtId="49" fontId="10" fillId="0" borderId="0" xfId="2" applyNumberFormat="1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vertical="center" wrapText="1"/>
    </xf>
    <xf numFmtId="0" fontId="10" fillId="0" borderId="0" xfId="2" applyNumberFormat="1" applyFont="1" applyFill="1" applyBorder="1" applyAlignment="1">
      <alignment horizontal="left" vertical="center"/>
    </xf>
    <xf numFmtId="4" fontId="10" fillId="0" borderId="0" xfId="2" applyNumberFormat="1" applyFont="1" applyFill="1" applyBorder="1" applyAlignment="1">
      <alignment horizontal="left" vertical="center" wrapText="1"/>
    </xf>
    <xf numFmtId="4" fontId="10" fillId="0" borderId="0" xfId="2" applyNumberFormat="1" applyFont="1" applyFill="1" applyBorder="1" applyAlignment="1">
      <alignment vertical="center" wrapText="1"/>
    </xf>
    <xf numFmtId="49" fontId="10" fillId="0" borderId="0" xfId="2" applyNumberFormat="1" applyFont="1" applyFill="1" applyBorder="1" applyAlignment="1">
      <alignment horizontal="center" wrapText="1"/>
    </xf>
    <xf numFmtId="165" fontId="10" fillId="0" borderId="0" xfId="3" applyFont="1" applyFill="1" applyBorder="1" applyAlignment="1">
      <alignment horizontal="left" vertical="center" wrapText="1"/>
    </xf>
    <xf numFmtId="4" fontId="10" fillId="0" borderId="0" xfId="2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vertical="center" wrapText="1"/>
    </xf>
    <xf numFmtId="3" fontId="10" fillId="0" borderId="1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wrapText="1"/>
    </xf>
    <xf numFmtId="0" fontId="10" fillId="0" borderId="1" xfId="2" applyFont="1" applyFill="1" applyBorder="1" applyAlignment="1">
      <alignment horizontal="left" wrapText="1"/>
    </xf>
    <xf numFmtId="4" fontId="10" fillId="0" borderId="1" xfId="2" applyNumberFormat="1" applyFont="1" applyFill="1" applyBorder="1" applyAlignment="1">
      <alignment wrapText="1"/>
    </xf>
    <xf numFmtId="3" fontId="10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right" vertical="center" wrapText="1"/>
    </xf>
    <xf numFmtId="4" fontId="10" fillId="0" borderId="0" xfId="2" applyNumberFormat="1" applyFont="1" applyFill="1" applyBorder="1" applyAlignment="1">
      <alignment horizontal="left" wrapText="1"/>
    </xf>
    <xf numFmtId="0" fontId="10" fillId="0" borderId="1" xfId="2" applyFont="1" applyFill="1" applyBorder="1" applyAlignment="1">
      <alignment wrapText="1"/>
    </xf>
    <xf numFmtId="166" fontId="10" fillId="0" borderId="0" xfId="2" applyNumberFormat="1" applyFont="1" applyFill="1" applyBorder="1" applyAlignment="1">
      <alignment horizontal="left" wrapText="1"/>
    </xf>
    <xf numFmtId="4" fontId="10" fillId="0" borderId="0" xfId="2" applyNumberFormat="1" applyFont="1" applyFill="1" applyBorder="1"/>
    <xf numFmtId="0" fontId="10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vertical="center" wrapText="1"/>
    </xf>
    <xf numFmtId="0" fontId="12" fillId="0" borderId="0" xfId="2" applyFont="1" applyFill="1" applyBorder="1" applyAlignment="1">
      <alignment horizontal="center" vertical="center" wrapText="1"/>
    </xf>
    <xf numFmtId="4" fontId="9" fillId="0" borderId="0" xfId="2" applyNumberFormat="1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right"/>
    </xf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 wrapText="1"/>
    </xf>
    <xf numFmtId="49" fontId="10" fillId="0" borderId="0" xfId="2" applyNumberFormat="1" applyFont="1" applyFill="1" applyBorder="1" applyAlignment="1">
      <alignment horizontal="left" vertical="center" wrapText="1"/>
    </xf>
    <xf numFmtId="4" fontId="10" fillId="0" borderId="0" xfId="2" applyNumberFormat="1" applyFont="1" applyFill="1" applyBorder="1" applyAlignment="1">
      <alignment horizontal="center" vertical="center"/>
    </xf>
    <xf numFmtId="4" fontId="10" fillId="0" borderId="0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vertical="center" wrapText="1"/>
    </xf>
    <xf numFmtId="0" fontId="13" fillId="0" borderId="0" xfId="2" applyFont="1" applyFill="1" applyBorder="1" applyAlignment="1">
      <alignment horizontal="center" vertical="center" wrapText="1"/>
    </xf>
    <xf numFmtId="4" fontId="10" fillId="0" borderId="0" xfId="2" applyNumberFormat="1" applyFont="1" applyFill="1" applyBorder="1" applyAlignment="1">
      <alignment horizontal="right"/>
    </xf>
    <xf numFmtId="4" fontId="10" fillId="0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wrapText="1"/>
    </xf>
    <xf numFmtId="0" fontId="9" fillId="0" borderId="0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wrapText="1"/>
    </xf>
    <xf numFmtId="0" fontId="13" fillId="0" borderId="0" xfId="2" applyFont="1" applyFill="1" applyBorder="1" applyAlignment="1">
      <alignment horizontal="left" wrapText="1"/>
    </xf>
    <xf numFmtId="0" fontId="13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left" wrapText="1"/>
    </xf>
    <xf numFmtId="0" fontId="12" fillId="0" borderId="0" xfId="2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center" wrapText="1"/>
    </xf>
    <xf numFmtId="0" fontId="14" fillId="0" borderId="0" xfId="2" applyFont="1" applyFill="1" applyBorder="1" applyAlignment="1">
      <alignment wrapText="1"/>
    </xf>
    <xf numFmtId="0" fontId="14" fillId="0" borderId="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center" vertical="center" wrapText="1"/>
    </xf>
    <xf numFmtId="4" fontId="11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4" fontId="11" fillId="0" borderId="0" xfId="2" applyNumberFormat="1" applyFont="1" applyFill="1" applyBorder="1" applyAlignment="1">
      <alignment horizontal="center" vertical="center" wrapText="1"/>
    </xf>
    <xf numFmtId="4" fontId="11" fillId="0" borderId="0" xfId="2" applyNumberFormat="1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0" fontId="1" fillId="0" borderId="0" xfId="2" applyFont="1" applyFill="1" applyBorder="1" applyAlignment="1">
      <alignment vertical="center" wrapText="1"/>
    </xf>
    <xf numFmtId="4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wrapText="1"/>
    </xf>
    <xf numFmtId="4" fontId="10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Alignment="1">
      <alignment horizontal="left"/>
    </xf>
    <xf numFmtId="0" fontId="12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10" fillId="0" borderId="0" xfId="2" applyFont="1" applyFill="1" applyBorder="1" applyAlignment="1">
      <alignment horizont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textRotation="90" wrapText="1"/>
    </xf>
    <xf numFmtId="3" fontId="10" fillId="0" borderId="1" xfId="2" applyNumberFormat="1" applyFont="1" applyFill="1" applyBorder="1" applyAlignment="1">
      <alignment horizontal="center" vertical="center" textRotation="90"/>
    </xf>
    <xf numFmtId="0" fontId="10" fillId="0" borderId="1" xfId="2" applyFont="1" applyFill="1" applyBorder="1" applyAlignment="1">
      <alignment horizontal="center" vertical="center" textRotation="90"/>
    </xf>
    <xf numFmtId="4" fontId="11" fillId="0" borderId="1" xfId="2" applyNumberFormat="1" applyFont="1" applyFill="1" applyBorder="1" applyAlignment="1">
      <alignment horizontal="center" vertical="center" wrapText="1"/>
    </xf>
    <xf numFmtId="4" fontId="11" fillId="0" borderId="0" xfId="2" applyNumberFormat="1" applyFont="1" applyFill="1"/>
    <xf numFmtId="4" fontId="9" fillId="0" borderId="0" xfId="2" applyNumberFormat="1" applyFont="1" applyFill="1"/>
    <xf numFmtId="0" fontId="11" fillId="0" borderId="1" xfId="2" applyFont="1" applyFill="1" applyBorder="1"/>
    <xf numFmtId="4" fontId="11" fillId="0" borderId="1" xfId="2" applyNumberFormat="1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 wrapText="1"/>
    </xf>
    <xf numFmtId="3" fontId="9" fillId="0" borderId="1" xfId="2" applyNumberFormat="1" applyFont="1" applyFill="1" applyBorder="1"/>
    <xf numFmtId="4" fontId="9" fillId="0" borderId="1" xfId="2" applyNumberFormat="1" applyFont="1" applyFill="1" applyBorder="1"/>
    <xf numFmtId="49" fontId="11" fillId="0" borderId="1" xfId="3" applyNumberFormat="1" applyFont="1" applyFill="1" applyBorder="1" applyAlignment="1">
      <alignment horizontal="left" vertical="center" wrapText="1"/>
    </xf>
    <xf numFmtId="165" fontId="11" fillId="0" borderId="1" xfId="3" applyFont="1" applyFill="1" applyBorder="1" applyAlignment="1">
      <alignment vertical="center" wrapText="1"/>
    </xf>
    <xf numFmtId="2" fontId="11" fillId="0" borderId="1" xfId="2" quotePrefix="1" applyNumberFormat="1" applyFont="1" applyFill="1" applyBorder="1" applyAlignment="1">
      <alignment horizontal="left" vertical="center" wrapText="1"/>
    </xf>
    <xf numFmtId="0" fontId="11" fillId="0" borderId="1" xfId="2" quotePrefix="1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2" fontId="11" fillId="0" borderId="1" xfId="2" applyNumberFormat="1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center" wrapText="1"/>
    </xf>
    <xf numFmtId="14" fontId="10" fillId="0" borderId="5" xfId="2" applyNumberFormat="1" applyFont="1" applyFill="1" applyBorder="1" applyAlignment="1">
      <alignment horizontal="center" vertical="center" wrapText="1"/>
    </xf>
    <xf numFmtId="49" fontId="11" fillId="0" borderId="5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left" wrapText="1"/>
    </xf>
    <xf numFmtId="0" fontId="10" fillId="0" borderId="1" xfId="2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right" vertical="center" wrapText="1"/>
    </xf>
    <xf numFmtId="49" fontId="10" fillId="0" borderId="2" xfId="2" applyNumberFormat="1" applyFont="1" applyFill="1" applyBorder="1" applyAlignment="1">
      <alignment horizontal="left" vertical="center"/>
    </xf>
    <xf numFmtId="49" fontId="10" fillId="0" borderId="3" xfId="2" applyNumberFormat="1" applyFont="1" applyFill="1" applyBorder="1" applyAlignment="1">
      <alignment vertical="center"/>
    </xf>
    <xf numFmtId="0" fontId="13" fillId="0" borderId="0" xfId="2" applyFont="1" applyFill="1" applyBorder="1" applyAlignment="1">
      <alignment wrapText="1"/>
    </xf>
    <xf numFmtId="4" fontId="10" fillId="0" borderId="1" xfId="2" applyNumberFormat="1" applyFont="1" applyFill="1" applyBorder="1" applyAlignment="1">
      <alignment vertical="center" wrapText="1"/>
    </xf>
    <xf numFmtId="4" fontId="10" fillId="0" borderId="1" xfId="2" applyNumberFormat="1" applyFont="1" applyFill="1" applyBorder="1" applyAlignment="1">
      <alignment horizontal="center" wrapText="1"/>
    </xf>
    <xf numFmtId="49" fontId="11" fillId="2" borderId="1" xfId="2" applyNumberFormat="1" applyFont="1" applyFill="1" applyBorder="1" applyAlignment="1">
      <alignment vertical="center" wrapText="1"/>
    </xf>
    <xf numFmtId="14" fontId="11" fillId="2" borderId="1" xfId="2" applyNumberFormat="1" applyFont="1" applyFill="1" applyBorder="1" applyAlignment="1">
      <alignment horizontal="center" vertical="center" wrapText="1"/>
    </xf>
    <xf numFmtId="4" fontId="11" fillId="2" borderId="1" xfId="2" applyNumberFormat="1" applyFont="1" applyFill="1" applyBorder="1" applyAlignment="1">
      <alignment horizontal="center" vertical="center" wrapText="1"/>
    </xf>
    <xf numFmtId="0" fontId="11" fillId="2" borderId="0" xfId="2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Border="1"/>
    <xf numFmtId="4" fontId="3" fillId="0" borderId="7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9" fontId="11" fillId="3" borderId="1" xfId="2" applyNumberFormat="1" applyFont="1" applyFill="1" applyBorder="1" applyAlignment="1">
      <alignment vertical="center" wrapText="1"/>
    </xf>
    <xf numFmtId="14" fontId="11" fillId="3" borderId="1" xfId="2" applyNumberFormat="1" applyFont="1" applyFill="1" applyBorder="1" applyAlignment="1">
      <alignment horizontal="center" vertical="center" wrapText="1"/>
    </xf>
    <xf numFmtId="4" fontId="11" fillId="3" borderId="1" xfId="2" applyNumberFormat="1" applyFont="1" applyFill="1" applyBorder="1" applyAlignment="1">
      <alignment horizontal="center" vertical="center" wrapText="1"/>
    </xf>
    <xf numFmtId="0" fontId="11" fillId="3" borderId="0" xfId="2" applyFont="1" applyFill="1"/>
    <xf numFmtId="0" fontId="11" fillId="3" borderId="1" xfId="2" quotePrefix="1" applyFont="1" applyFill="1" applyBorder="1" applyAlignment="1">
      <alignment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166" fontId="11" fillId="0" borderId="1" xfId="3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14" fontId="11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wrapText="1"/>
    </xf>
    <xf numFmtId="0" fontId="9" fillId="0" borderId="0" xfId="2" applyFont="1" applyFill="1" applyBorder="1" applyAlignment="1">
      <alignment horizontal="right" vertical="center" wrapText="1"/>
    </xf>
    <xf numFmtId="0" fontId="15" fillId="0" borderId="0" xfId="0" applyFont="1"/>
    <xf numFmtId="49" fontId="11" fillId="0" borderId="5" xfId="2" applyNumberFormat="1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14" fontId="11" fillId="0" borderId="5" xfId="2" applyNumberFormat="1" applyFont="1" applyFill="1" applyBorder="1" applyAlignment="1">
      <alignment horizontal="center" vertical="center" wrapText="1"/>
    </xf>
    <xf numFmtId="4" fontId="11" fillId="0" borderId="5" xfId="2" applyNumberFormat="1" applyFont="1" applyFill="1" applyBorder="1" applyAlignment="1">
      <alignment horizontal="center" vertical="center" wrapText="1"/>
    </xf>
    <xf numFmtId="4" fontId="11" fillId="0" borderId="5" xfId="2" applyNumberFormat="1" applyFont="1" applyFill="1" applyBorder="1" applyAlignment="1">
      <alignment horizontal="center" vertical="center"/>
    </xf>
    <xf numFmtId="14" fontId="11" fillId="0" borderId="1" xfId="2" applyNumberFormat="1" applyFont="1" applyFill="1" applyBorder="1" applyAlignment="1">
      <alignment horizontal="center" vertical="center" wrapText="1"/>
    </xf>
    <xf numFmtId="4" fontId="11" fillId="2" borderId="1" xfId="2" applyNumberFormat="1" applyFont="1" applyFill="1" applyBorder="1" applyAlignment="1">
      <alignment horizontal="center" vertical="center"/>
    </xf>
    <xf numFmtId="49" fontId="11" fillId="2" borderId="1" xfId="2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/>
    <xf numFmtId="0" fontId="10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14" fontId="10" fillId="2" borderId="1" xfId="2" applyNumberFormat="1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center" vertical="center" wrapText="1"/>
    </xf>
    <xf numFmtId="0" fontId="1" fillId="2" borderId="0" xfId="2" applyFont="1" applyFill="1"/>
    <xf numFmtId="49" fontId="1" fillId="2" borderId="1" xfId="2" applyNumberFormat="1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165" fontId="11" fillId="0" borderId="1" xfId="3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top" wrapText="1"/>
    </xf>
    <xf numFmtId="0" fontId="9" fillId="0" borderId="0" xfId="2" applyFont="1" applyFill="1" applyAlignment="1">
      <alignment horizontal="left" wrapText="1"/>
    </xf>
    <xf numFmtId="3" fontId="10" fillId="0" borderId="0" xfId="2" applyNumberFormat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 vertical="center" wrapText="1"/>
    </xf>
    <xf numFmtId="49" fontId="11" fillId="0" borderId="5" xfId="2" applyNumberFormat="1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vertical="center" wrapText="1"/>
    </xf>
    <xf numFmtId="49" fontId="1" fillId="2" borderId="1" xfId="2" applyNumberFormat="1" applyFont="1" applyFill="1" applyBorder="1" applyAlignment="1">
      <alignment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49" fontId="11" fillId="0" borderId="5" xfId="2" applyNumberFormat="1" applyFont="1" applyFill="1" applyBorder="1" applyAlignment="1">
      <alignment horizontal="center" vertical="center" wrapText="1"/>
    </xf>
    <xf numFmtId="49" fontId="11" fillId="0" borderId="7" xfId="2" applyNumberFormat="1" applyFont="1" applyFill="1" applyBorder="1" applyAlignment="1">
      <alignment horizontal="center" vertical="center" wrapText="1"/>
    </xf>
    <xf numFmtId="49" fontId="11" fillId="0" borderId="6" xfId="2" applyNumberFormat="1" applyFont="1" applyFill="1" applyBorder="1" applyAlignment="1">
      <alignment horizontal="center" vertical="center" wrapText="1"/>
    </xf>
    <xf numFmtId="165" fontId="11" fillId="0" borderId="5" xfId="3" applyFont="1" applyFill="1" applyBorder="1" applyAlignment="1">
      <alignment horizontal="center" vertical="center" wrapText="1"/>
    </xf>
    <xf numFmtId="165" fontId="11" fillId="0" borderId="7" xfId="3" applyFont="1" applyFill="1" applyBorder="1" applyAlignment="1">
      <alignment horizontal="center" vertical="center" wrapText="1"/>
    </xf>
    <xf numFmtId="165" fontId="11" fillId="0" borderId="6" xfId="3" applyFont="1" applyFill="1" applyBorder="1" applyAlignment="1">
      <alignment horizontal="center" vertical="center" wrapText="1"/>
    </xf>
    <xf numFmtId="14" fontId="11" fillId="0" borderId="5" xfId="2" applyNumberFormat="1" applyFont="1" applyFill="1" applyBorder="1" applyAlignment="1">
      <alignment horizontal="center" vertical="center" wrapText="1"/>
    </xf>
    <xf numFmtId="14" fontId="11" fillId="0" borderId="6" xfId="2" applyNumberFormat="1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right" vertical="center" wrapText="1"/>
    </xf>
    <xf numFmtId="49" fontId="9" fillId="0" borderId="3" xfId="2" applyNumberFormat="1" applyFont="1" applyFill="1" applyBorder="1" applyAlignment="1">
      <alignment horizontal="right" vertical="center" wrapText="1"/>
    </xf>
    <xf numFmtId="49" fontId="9" fillId="0" borderId="4" xfId="2" applyNumberFormat="1" applyFont="1" applyFill="1" applyBorder="1" applyAlignment="1">
      <alignment horizontal="right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top" wrapText="1"/>
    </xf>
    <xf numFmtId="49" fontId="11" fillId="0" borderId="5" xfId="2" applyNumberFormat="1" applyFont="1" applyFill="1" applyBorder="1" applyAlignment="1">
      <alignment horizontal="left" vertical="center" wrapText="1"/>
    </xf>
    <xf numFmtId="49" fontId="11" fillId="0" borderId="6" xfId="2" applyNumberFormat="1" applyFont="1" applyFill="1" applyBorder="1" applyAlignment="1">
      <alignment horizontal="left" vertical="center" wrapText="1"/>
    </xf>
    <xf numFmtId="0" fontId="9" fillId="0" borderId="0" xfId="2" applyFont="1" applyFill="1" applyAlignment="1">
      <alignment horizontal="left" wrapText="1"/>
    </xf>
    <xf numFmtId="0" fontId="9" fillId="0" borderId="0" xfId="2" applyFont="1" applyFill="1" applyBorder="1" applyAlignment="1">
      <alignment horizontal="right"/>
    </xf>
    <xf numFmtId="0" fontId="10" fillId="0" borderId="1" xfId="2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vertical="center" wrapText="1"/>
    </xf>
    <xf numFmtId="0" fontId="9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left" vertical="center" wrapText="1"/>
    </xf>
    <xf numFmtId="0" fontId="9" fillId="0" borderId="0" xfId="2" applyFont="1" applyFill="1" applyBorder="1" applyAlignment="1">
      <alignment horizontal="right" vertical="center" wrapText="1"/>
    </xf>
    <xf numFmtId="0" fontId="10" fillId="0" borderId="0" xfId="2" applyFont="1" applyFill="1" applyAlignment="1">
      <alignment horizontal="left"/>
    </xf>
    <xf numFmtId="0" fontId="1" fillId="0" borderId="5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right" vertical="center" wrapText="1"/>
    </xf>
    <xf numFmtId="0" fontId="9" fillId="0" borderId="3" xfId="2" applyFont="1" applyFill="1" applyBorder="1" applyAlignment="1">
      <alignment horizontal="right" vertical="center" wrapText="1"/>
    </xf>
    <xf numFmtId="0" fontId="9" fillId="0" borderId="4" xfId="2" applyFont="1" applyFill="1" applyBorder="1" applyAlignment="1">
      <alignment horizontal="right" vertical="center" wrapText="1"/>
    </xf>
    <xf numFmtId="14" fontId="10" fillId="0" borderId="5" xfId="2" applyNumberFormat="1" applyFont="1" applyFill="1" applyBorder="1" applyAlignment="1">
      <alignment horizontal="center" vertical="center" wrapText="1"/>
    </xf>
    <xf numFmtId="14" fontId="10" fillId="0" borderId="6" xfId="2" applyNumberFormat="1" applyFont="1" applyFill="1" applyBorder="1" applyAlignment="1">
      <alignment horizontal="center" vertical="center" wrapText="1"/>
    </xf>
    <xf numFmtId="49" fontId="10" fillId="0" borderId="0" xfId="2" applyNumberFormat="1" applyFont="1" applyFill="1" applyAlignment="1">
      <alignment horizontal="left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left" vertical="center" wrapText="1"/>
    </xf>
    <xf numFmtId="49" fontId="1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</cellXfs>
  <cellStyles count="4">
    <cellStyle name="Денежный 2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4;&#1087;&#1083;&#1077;&#1082;&#1089;&#1085;&#1099;&#1081;%20&#1087;&#1083;&#1072;&#1085;%20&#1082;%20&#1052;&#1055;%20&#1056;&#1072;&#1079;&#1074;&#1080;&#1090;&#1080;&#1077;%20&#1090;&#1088;&#1072;&#1085;&#1089;&#1087;&#1086;&#1088;&#1090;&#1085;&#1086;&#1081;%20&#1089;&#1080;&#1089;&#1090;&#1077;&#1084;&#1099;%20&#1085;&#1072;%202016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 ТРАНСПОРТ "/>
      <sheetName val="Мероприятия перед. в ГО и ЧС"/>
    </sheetNames>
    <sheetDataSet>
      <sheetData sheetId="0">
        <row r="79">
          <cell r="J79">
            <v>5548700</v>
          </cell>
        </row>
      </sheetData>
      <sheetData sheetId="1">
        <row r="19">
          <cell r="J19">
            <v>11250981.069999998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S317"/>
  <sheetViews>
    <sheetView tabSelected="1" view="pageBreakPreview" zoomScale="80" zoomScaleSheetLayoutView="80" workbookViewId="0">
      <selection activeCell="A41" sqref="A41"/>
    </sheetView>
  </sheetViews>
  <sheetFormatPr defaultRowHeight="12.75" x14ac:dyDescent="0.2"/>
  <cols>
    <col min="1" max="1" width="52.85546875" style="105" customWidth="1"/>
    <col min="2" max="2" width="11.140625" style="15" customWidth="1"/>
    <col min="3" max="3" width="25.5703125" style="15" customWidth="1"/>
    <col min="4" max="4" width="22.140625" style="15" customWidth="1"/>
    <col min="5" max="5" width="31.7109375" style="15" customWidth="1"/>
    <col min="6" max="6" width="18.140625" style="15" customWidth="1"/>
    <col min="7" max="7" width="17.7109375" style="15" customWidth="1"/>
    <col min="8" max="8" width="25.28515625" style="98" customWidth="1"/>
    <col min="9" max="9" width="27.7109375" style="19" customWidth="1"/>
    <col min="10" max="10" width="4.42578125" style="19" bestFit="1" customWidth="1"/>
    <col min="11" max="12" width="4.42578125" style="16" bestFit="1" customWidth="1"/>
    <col min="13" max="13" width="4.42578125" style="16" customWidth="1"/>
    <col min="14" max="14" width="24.85546875" style="16" customWidth="1"/>
    <col min="15" max="16384" width="9.140625" style="16"/>
  </cols>
  <sheetData>
    <row r="1" spans="1:14" ht="20.25" x14ac:dyDescent="0.3">
      <c r="A1" s="191" t="s">
        <v>19</v>
      </c>
      <c r="B1" s="12"/>
      <c r="C1" s="13"/>
      <c r="D1" s="14"/>
      <c r="E1" s="14"/>
      <c r="H1" s="15"/>
      <c r="I1" s="221" t="s">
        <v>20</v>
      </c>
      <c r="J1" s="221"/>
      <c r="K1" s="221"/>
      <c r="L1" s="221"/>
      <c r="M1" s="221"/>
    </row>
    <row r="2" spans="1:14" ht="20.25" customHeight="1" x14ac:dyDescent="0.2">
      <c r="A2" s="225" t="s">
        <v>195</v>
      </c>
      <c r="B2" s="225"/>
      <c r="C2" s="17"/>
      <c r="D2" s="18"/>
      <c r="E2" s="18"/>
      <c r="H2" s="15"/>
      <c r="I2" s="226" t="s">
        <v>144</v>
      </c>
      <c r="J2" s="226"/>
      <c r="K2" s="226"/>
      <c r="L2" s="226"/>
      <c r="M2" s="226"/>
    </row>
    <row r="3" spans="1:14" ht="20.25" customHeight="1" x14ac:dyDescent="0.2">
      <c r="A3" s="196" t="s">
        <v>129</v>
      </c>
      <c r="B3" s="196"/>
      <c r="C3" s="17"/>
      <c r="D3" s="18"/>
      <c r="E3" s="18"/>
      <c r="H3" s="15"/>
      <c r="I3" s="163"/>
      <c r="J3" s="135"/>
      <c r="K3" s="135"/>
      <c r="L3" s="135"/>
      <c r="M3" s="135"/>
    </row>
    <row r="4" spans="1:14" ht="20.25" x14ac:dyDescent="0.3">
      <c r="A4" s="220" t="s">
        <v>125</v>
      </c>
      <c r="B4" s="220"/>
      <c r="C4" s="18"/>
      <c r="D4" s="18"/>
      <c r="E4" s="18"/>
      <c r="H4" s="15"/>
      <c r="I4" s="221" t="s">
        <v>145</v>
      </c>
      <c r="J4" s="221"/>
      <c r="K4" s="221"/>
      <c r="L4" s="221"/>
      <c r="M4" s="221"/>
    </row>
    <row r="5" spans="1:14" ht="20.25" x14ac:dyDescent="0.3">
      <c r="A5" s="220" t="s">
        <v>126</v>
      </c>
      <c r="B5" s="220"/>
      <c r="C5" s="18"/>
      <c r="D5" s="18"/>
      <c r="E5" s="18"/>
      <c r="H5" s="15"/>
      <c r="I5" s="221" t="s">
        <v>127</v>
      </c>
      <c r="J5" s="221"/>
      <c r="K5" s="221"/>
      <c r="L5" s="221"/>
      <c r="M5" s="221"/>
    </row>
    <row r="6" spans="1:14" ht="20.25" x14ac:dyDescent="0.3">
      <c r="A6" s="191"/>
      <c r="B6" s="130"/>
      <c r="C6" s="18"/>
      <c r="D6" s="18"/>
      <c r="E6" s="18"/>
      <c r="H6" s="15"/>
      <c r="J6" s="20"/>
      <c r="K6" s="20"/>
      <c r="L6" s="20"/>
      <c r="M6" s="20"/>
    </row>
    <row r="7" spans="1:14" ht="20.25" x14ac:dyDescent="0.3">
      <c r="A7" s="224" t="s">
        <v>86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19"/>
    </row>
    <row r="8" spans="1:14" ht="20.25" x14ac:dyDescent="0.3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19"/>
    </row>
    <row r="9" spans="1:14" s="21" customFormat="1" ht="50.25" customHeight="1" x14ac:dyDescent="0.3">
      <c r="A9" s="222" t="s">
        <v>87</v>
      </c>
      <c r="B9" s="222" t="s">
        <v>100</v>
      </c>
      <c r="C9" s="222" t="s">
        <v>88</v>
      </c>
      <c r="D9" s="222"/>
      <c r="E9" s="222" t="s">
        <v>101</v>
      </c>
      <c r="F9" s="222" t="s">
        <v>1</v>
      </c>
      <c r="G9" s="222"/>
      <c r="H9" s="222" t="s">
        <v>99</v>
      </c>
      <c r="I9" s="222" t="s">
        <v>94</v>
      </c>
      <c r="J9" s="222" t="s">
        <v>93</v>
      </c>
      <c r="K9" s="222"/>
      <c r="L9" s="222"/>
      <c r="M9" s="222"/>
      <c r="N9" s="37"/>
    </row>
    <row r="10" spans="1:14" s="21" customFormat="1" ht="75" x14ac:dyDescent="0.3">
      <c r="A10" s="222"/>
      <c r="B10" s="222"/>
      <c r="C10" s="131" t="s">
        <v>89</v>
      </c>
      <c r="D10" s="131" t="s">
        <v>90</v>
      </c>
      <c r="E10" s="222"/>
      <c r="F10" s="131" t="s">
        <v>91</v>
      </c>
      <c r="G10" s="131" t="s">
        <v>92</v>
      </c>
      <c r="H10" s="222"/>
      <c r="I10" s="222"/>
      <c r="J10" s="108" t="s">
        <v>95</v>
      </c>
      <c r="K10" s="109" t="s">
        <v>96</v>
      </c>
      <c r="L10" s="110" t="s">
        <v>97</v>
      </c>
      <c r="M10" s="110" t="s">
        <v>98</v>
      </c>
      <c r="N10" s="62"/>
    </row>
    <row r="11" spans="1:14" s="24" customFormat="1" ht="18.75" x14ac:dyDescent="0.3">
      <c r="A11" s="22" t="s">
        <v>21</v>
      </c>
      <c r="B11" s="23">
        <v>2</v>
      </c>
      <c r="C11" s="22">
        <v>3</v>
      </c>
      <c r="D11" s="23">
        <v>4</v>
      </c>
      <c r="E11" s="22">
        <v>5</v>
      </c>
      <c r="F11" s="23">
        <v>6</v>
      </c>
      <c r="G11" s="22">
        <v>7</v>
      </c>
      <c r="H11" s="23">
        <v>8</v>
      </c>
      <c r="I11" s="22">
        <v>9</v>
      </c>
      <c r="J11" s="23">
        <v>10</v>
      </c>
      <c r="K11" s="22">
        <v>11</v>
      </c>
      <c r="L11" s="23">
        <v>12</v>
      </c>
      <c r="M11" s="22">
        <v>13</v>
      </c>
    </row>
    <row r="12" spans="1:14" s="21" customFormat="1" ht="28.5" customHeight="1" x14ac:dyDescent="0.3">
      <c r="A12" s="223" t="s">
        <v>49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</row>
    <row r="13" spans="1:14" s="21" customFormat="1" ht="93.75" x14ac:dyDescent="0.3">
      <c r="A13" s="25" t="s">
        <v>110</v>
      </c>
      <c r="B13" s="26"/>
      <c r="C13" s="26" t="s">
        <v>130</v>
      </c>
      <c r="D13" s="131" t="s">
        <v>22</v>
      </c>
      <c r="E13" s="116" t="s">
        <v>23</v>
      </c>
      <c r="F13" s="27">
        <v>42370</v>
      </c>
      <c r="G13" s="27">
        <v>42735</v>
      </c>
      <c r="H13" s="27" t="s">
        <v>47</v>
      </c>
      <c r="I13" s="35">
        <f>I14+I17+I19</f>
        <v>2149999</v>
      </c>
      <c r="J13" s="35"/>
      <c r="K13" s="35"/>
      <c r="L13" s="35"/>
      <c r="M13" s="35" t="s">
        <v>25</v>
      </c>
    </row>
    <row r="14" spans="1:14" s="31" customFormat="1" ht="58.5" customHeight="1" x14ac:dyDescent="0.25">
      <c r="A14" s="190" t="s">
        <v>104</v>
      </c>
      <c r="B14" s="133"/>
      <c r="C14" s="200" t="s">
        <v>164</v>
      </c>
      <c r="D14" s="200" t="s">
        <v>22</v>
      </c>
      <c r="E14" s="200" t="s">
        <v>23</v>
      </c>
      <c r="F14" s="132">
        <v>42370</v>
      </c>
      <c r="G14" s="132">
        <v>42735</v>
      </c>
      <c r="H14" s="132" t="s">
        <v>60</v>
      </c>
      <c r="I14" s="111">
        <v>2149999</v>
      </c>
      <c r="J14" s="111"/>
      <c r="K14" s="111"/>
      <c r="L14" s="111"/>
      <c r="M14" s="111" t="s">
        <v>25</v>
      </c>
    </row>
    <row r="15" spans="1:14" s="31" customFormat="1" ht="78.75" x14ac:dyDescent="0.25">
      <c r="A15" s="188" t="s">
        <v>109</v>
      </c>
      <c r="B15" s="133" t="s">
        <v>26</v>
      </c>
      <c r="C15" s="201"/>
      <c r="D15" s="201"/>
      <c r="E15" s="201"/>
      <c r="F15" s="132" t="s">
        <v>24</v>
      </c>
      <c r="G15" s="132">
        <v>42735</v>
      </c>
      <c r="H15" s="132" t="s">
        <v>24</v>
      </c>
      <c r="I15" s="161" t="s">
        <v>24</v>
      </c>
      <c r="J15" s="111"/>
      <c r="K15" s="111"/>
      <c r="L15" s="111"/>
      <c r="M15" s="111" t="s">
        <v>25</v>
      </c>
      <c r="N15" s="112"/>
    </row>
    <row r="16" spans="1:14" s="31" customFormat="1" ht="66" customHeight="1" x14ac:dyDescent="0.25">
      <c r="A16" s="188" t="s">
        <v>177</v>
      </c>
      <c r="B16" s="182" t="s">
        <v>26</v>
      </c>
      <c r="C16" s="202"/>
      <c r="D16" s="202"/>
      <c r="E16" s="202"/>
      <c r="F16" s="181" t="s">
        <v>24</v>
      </c>
      <c r="G16" s="181">
        <v>42735</v>
      </c>
      <c r="H16" s="181" t="s">
        <v>24</v>
      </c>
      <c r="I16" s="181" t="s">
        <v>24</v>
      </c>
      <c r="J16" s="111"/>
      <c r="K16" s="111"/>
      <c r="L16" s="111"/>
      <c r="M16" s="111" t="s">
        <v>25</v>
      </c>
      <c r="N16" s="112"/>
    </row>
    <row r="17" spans="1:14" s="31" customFormat="1" ht="82.5" customHeight="1" x14ac:dyDescent="0.25">
      <c r="A17" s="188" t="s">
        <v>178</v>
      </c>
      <c r="B17" s="182"/>
      <c r="C17" s="200" t="s">
        <v>164</v>
      </c>
      <c r="D17" s="200" t="s">
        <v>22</v>
      </c>
      <c r="E17" s="200" t="s">
        <v>23</v>
      </c>
      <c r="F17" s="181">
        <v>42370</v>
      </c>
      <c r="G17" s="181">
        <v>42735</v>
      </c>
      <c r="H17" s="181" t="s">
        <v>179</v>
      </c>
      <c r="I17" s="183">
        <v>0</v>
      </c>
      <c r="J17" s="111"/>
      <c r="K17" s="111"/>
      <c r="L17" s="111"/>
      <c r="M17" s="111" t="s">
        <v>25</v>
      </c>
      <c r="N17" s="112"/>
    </row>
    <row r="18" spans="1:14" s="31" customFormat="1" ht="82.5" customHeight="1" x14ac:dyDescent="0.25">
      <c r="A18" s="188" t="s">
        <v>180</v>
      </c>
      <c r="B18" s="182" t="s">
        <v>26</v>
      </c>
      <c r="C18" s="201"/>
      <c r="D18" s="201"/>
      <c r="E18" s="201"/>
      <c r="F18" s="181" t="s">
        <v>24</v>
      </c>
      <c r="G18" s="181">
        <v>42735</v>
      </c>
      <c r="H18" s="181" t="s">
        <v>24</v>
      </c>
      <c r="I18" s="183" t="s">
        <v>24</v>
      </c>
      <c r="J18" s="111"/>
      <c r="K18" s="111"/>
      <c r="L18" s="111"/>
      <c r="M18" s="111" t="s">
        <v>25</v>
      </c>
      <c r="N18" s="112"/>
    </row>
    <row r="19" spans="1:14" s="31" customFormat="1" ht="82.5" customHeight="1" x14ac:dyDescent="0.25">
      <c r="A19" s="188" t="s">
        <v>181</v>
      </c>
      <c r="B19" s="182"/>
      <c r="C19" s="201"/>
      <c r="D19" s="201"/>
      <c r="E19" s="201"/>
      <c r="F19" s="181">
        <v>42370</v>
      </c>
      <c r="G19" s="181">
        <v>42735</v>
      </c>
      <c r="H19" s="181" t="s">
        <v>182</v>
      </c>
      <c r="I19" s="183">
        <v>0</v>
      </c>
      <c r="J19" s="111"/>
      <c r="K19" s="111"/>
      <c r="L19" s="111"/>
      <c r="M19" s="111" t="s">
        <v>25</v>
      </c>
      <c r="N19" s="112"/>
    </row>
    <row r="20" spans="1:14" s="31" customFormat="1" ht="82.5" customHeight="1" x14ac:dyDescent="0.25">
      <c r="A20" s="188" t="s">
        <v>183</v>
      </c>
      <c r="B20" s="182" t="s">
        <v>26</v>
      </c>
      <c r="C20" s="202"/>
      <c r="D20" s="202"/>
      <c r="E20" s="202"/>
      <c r="F20" s="181" t="s">
        <v>24</v>
      </c>
      <c r="G20" s="181">
        <v>42735</v>
      </c>
      <c r="H20" s="181" t="s">
        <v>24</v>
      </c>
      <c r="I20" s="183" t="s">
        <v>24</v>
      </c>
      <c r="J20" s="111"/>
      <c r="K20" s="111"/>
      <c r="L20" s="111"/>
      <c r="M20" s="111" t="s">
        <v>25</v>
      </c>
      <c r="N20" s="112"/>
    </row>
    <row r="21" spans="1:14" s="21" customFormat="1" ht="93.75" x14ac:dyDescent="0.3">
      <c r="A21" s="25" t="s">
        <v>111</v>
      </c>
      <c r="B21" s="26"/>
      <c r="C21" s="26" t="s">
        <v>130</v>
      </c>
      <c r="D21" s="131" t="s">
        <v>27</v>
      </c>
      <c r="E21" s="131" t="s">
        <v>28</v>
      </c>
      <c r="F21" s="27">
        <v>42370</v>
      </c>
      <c r="G21" s="27">
        <v>42735</v>
      </c>
      <c r="H21" s="27" t="s">
        <v>29</v>
      </c>
      <c r="I21" s="35">
        <f>I24+I22+I27+I29+I32+I35+I37+I39+I55+I57+I42+I43+I49+I50+I59+I60+I65+I66</f>
        <v>217792260.31999999</v>
      </c>
      <c r="J21" s="35" t="s">
        <v>25</v>
      </c>
      <c r="K21" s="35" t="s">
        <v>25</v>
      </c>
      <c r="L21" s="35" t="s">
        <v>25</v>
      </c>
      <c r="M21" s="35" t="s">
        <v>25</v>
      </c>
    </row>
    <row r="22" spans="1:14" s="31" customFormat="1" ht="78.75" customHeight="1" x14ac:dyDescent="0.25">
      <c r="A22" s="119" t="s">
        <v>103</v>
      </c>
      <c r="B22" s="120"/>
      <c r="C22" s="203" t="s">
        <v>163</v>
      </c>
      <c r="D22" s="200" t="s">
        <v>27</v>
      </c>
      <c r="E22" s="206" t="s">
        <v>28</v>
      </c>
      <c r="F22" s="132">
        <v>42370</v>
      </c>
      <c r="G22" s="132">
        <v>42735</v>
      </c>
      <c r="H22" s="132" t="s">
        <v>61</v>
      </c>
      <c r="I22" s="159">
        <f>9748866+15360877.77</f>
        <v>25109743.77</v>
      </c>
      <c r="J22" s="111" t="s">
        <v>25</v>
      </c>
      <c r="K22" s="111" t="s">
        <v>25</v>
      </c>
      <c r="L22" s="111" t="s">
        <v>25</v>
      </c>
      <c r="M22" s="111" t="s">
        <v>25</v>
      </c>
    </row>
    <row r="23" spans="1:14" s="31" customFormat="1" ht="78.75" x14ac:dyDescent="0.25">
      <c r="A23" s="188" t="s">
        <v>112</v>
      </c>
      <c r="B23" s="128">
        <v>0</v>
      </c>
      <c r="C23" s="204"/>
      <c r="D23" s="201"/>
      <c r="E23" s="207"/>
      <c r="F23" s="132" t="s">
        <v>24</v>
      </c>
      <c r="G23" s="132">
        <v>42735</v>
      </c>
      <c r="H23" s="132" t="s">
        <v>24</v>
      </c>
      <c r="I23" s="161" t="s">
        <v>24</v>
      </c>
      <c r="J23" s="111"/>
      <c r="K23" s="111"/>
      <c r="L23" s="114"/>
      <c r="M23" s="111" t="s">
        <v>25</v>
      </c>
    </row>
    <row r="24" spans="1:14" s="31" customFormat="1" ht="63" customHeight="1" x14ac:dyDescent="0.25">
      <c r="A24" s="188" t="s">
        <v>102</v>
      </c>
      <c r="B24" s="32"/>
      <c r="C24" s="204"/>
      <c r="D24" s="201"/>
      <c r="E24" s="207"/>
      <c r="F24" s="166">
        <v>42370</v>
      </c>
      <c r="G24" s="166">
        <v>42735</v>
      </c>
      <c r="H24" s="166" t="s">
        <v>63</v>
      </c>
      <c r="I24" s="115">
        <f>2946328+I25-82801.13</f>
        <v>8866503.0499999989</v>
      </c>
      <c r="J24" s="111" t="s">
        <v>25</v>
      </c>
      <c r="K24" s="111" t="s">
        <v>25</v>
      </c>
      <c r="L24" s="111" t="s">
        <v>25</v>
      </c>
      <c r="M24" s="111" t="s">
        <v>25</v>
      </c>
    </row>
    <row r="25" spans="1:14" s="155" customFormat="1" ht="63" hidden="1" customHeight="1" x14ac:dyDescent="0.25">
      <c r="A25" s="188" t="s">
        <v>133</v>
      </c>
      <c r="B25" s="152"/>
      <c r="C25" s="204"/>
      <c r="D25" s="201"/>
      <c r="E25" s="207"/>
      <c r="F25" s="153">
        <v>42370</v>
      </c>
      <c r="G25" s="153">
        <v>42735</v>
      </c>
      <c r="H25" s="153" t="s">
        <v>63</v>
      </c>
      <c r="I25" s="115">
        <v>6002976.1799999997</v>
      </c>
      <c r="J25" s="154" t="s">
        <v>25</v>
      </c>
      <c r="K25" s="154" t="s">
        <v>25</v>
      </c>
      <c r="L25" s="154" t="s">
        <v>25</v>
      </c>
      <c r="M25" s="154" t="s">
        <v>25</v>
      </c>
    </row>
    <row r="26" spans="1:14" s="31" customFormat="1" ht="78.75" x14ac:dyDescent="0.25">
      <c r="A26" s="188" t="s">
        <v>113</v>
      </c>
      <c r="B26" s="128">
        <v>0</v>
      </c>
      <c r="C26" s="204"/>
      <c r="D26" s="201"/>
      <c r="E26" s="207"/>
      <c r="F26" s="132" t="s">
        <v>24</v>
      </c>
      <c r="G26" s="132">
        <v>42735</v>
      </c>
      <c r="H26" s="132" t="s">
        <v>24</v>
      </c>
      <c r="I26" s="161" t="s">
        <v>24</v>
      </c>
      <c r="J26" s="111"/>
      <c r="K26" s="111"/>
      <c r="L26" s="114"/>
      <c r="M26" s="111" t="s">
        <v>25</v>
      </c>
    </row>
    <row r="27" spans="1:14" s="31" customFormat="1" ht="65.25" customHeight="1" x14ac:dyDescent="0.25">
      <c r="A27" s="188" t="s">
        <v>79</v>
      </c>
      <c r="B27" s="120"/>
      <c r="C27" s="204"/>
      <c r="D27" s="201"/>
      <c r="E27" s="207"/>
      <c r="F27" s="132">
        <v>42370</v>
      </c>
      <c r="G27" s="132">
        <v>42735</v>
      </c>
      <c r="H27" s="132" t="s">
        <v>62</v>
      </c>
      <c r="I27" s="159">
        <v>34548302</v>
      </c>
      <c r="J27" s="111" t="s">
        <v>25</v>
      </c>
      <c r="K27" s="111"/>
      <c r="L27" s="111"/>
      <c r="M27" s="111"/>
    </row>
    <row r="28" spans="1:14" s="31" customFormat="1" ht="63" customHeight="1" x14ac:dyDescent="0.25">
      <c r="A28" s="188" t="s">
        <v>114</v>
      </c>
      <c r="B28" s="128">
        <v>0</v>
      </c>
      <c r="C28" s="204"/>
      <c r="D28" s="201"/>
      <c r="E28" s="207"/>
      <c r="F28" s="132" t="s">
        <v>24</v>
      </c>
      <c r="G28" s="132">
        <v>42735</v>
      </c>
      <c r="H28" s="132" t="s">
        <v>24</v>
      </c>
      <c r="I28" s="161" t="s">
        <v>24</v>
      </c>
      <c r="J28" s="111"/>
      <c r="K28" s="111"/>
      <c r="L28" s="111"/>
      <c r="M28" s="111" t="s">
        <v>25</v>
      </c>
    </row>
    <row r="29" spans="1:14" s="31" customFormat="1" ht="63" customHeight="1" x14ac:dyDescent="0.25">
      <c r="A29" s="121" t="s">
        <v>131</v>
      </c>
      <c r="B29" s="122"/>
      <c r="C29" s="204"/>
      <c r="D29" s="201"/>
      <c r="E29" s="207"/>
      <c r="F29" s="132">
        <v>42370</v>
      </c>
      <c r="G29" s="132">
        <v>42735</v>
      </c>
      <c r="H29" s="132" t="s">
        <v>64</v>
      </c>
      <c r="I29" s="115">
        <f>156944345-20000000+I30-37973211.33-18927029.07-301423.86-871221.46+0.24</f>
        <v>120652313.23</v>
      </c>
      <c r="J29" s="111" t="s">
        <v>25</v>
      </c>
      <c r="K29" s="111" t="s">
        <v>25</v>
      </c>
      <c r="L29" s="111" t="s">
        <v>25</v>
      </c>
      <c r="M29" s="111" t="s">
        <v>25</v>
      </c>
    </row>
    <row r="30" spans="1:14" s="155" customFormat="1" ht="63" hidden="1" customHeight="1" x14ac:dyDescent="0.25">
      <c r="A30" s="121" t="s">
        <v>132</v>
      </c>
      <c r="B30" s="156"/>
      <c r="C30" s="204"/>
      <c r="D30" s="201"/>
      <c r="E30" s="207"/>
      <c r="F30" s="153">
        <v>42370</v>
      </c>
      <c r="G30" s="153">
        <v>42735</v>
      </c>
      <c r="H30" s="153" t="s">
        <v>64</v>
      </c>
      <c r="I30" s="115">
        <f>15000000+26780853.71</f>
        <v>41780853.710000001</v>
      </c>
      <c r="J30" s="154" t="s">
        <v>25</v>
      </c>
      <c r="K30" s="154" t="s">
        <v>25</v>
      </c>
      <c r="L30" s="154" t="s">
        <v>25</v>
      </c>
      <c r="M30" s="154" t="s">
        <v>25</v>
      </c>
    </row>
    <row r="31" spans="1:14" s="31" customFormat="1" ht="83.25" customHeight="1" x14ac:dyDescent="0.25">
      <c r="A31" s="188" t="s">
        <v>105</v>
      </c>
      <c r="B31" s="128">
        <v>0</v>
      </c>
      <c r="C31" s="204"/>
      <c r="D31" s="201"/>
      <c r="E31" s="207"/>
      <c r="F31" s="132" t="s">
        <v>24</v>
      </c>
      <c r="G31" s="132">
        <v>42735</v>
      </c>
      <c r="H31" s="132" t="s">
        <v>24</v>
      </c>
      <c r="I31" s="161" t="s">
        <v>24</v>
      </c>
      <c r="J31" s="111"/>
      <c r="K31" s="111"/>
      <c r="L31" s="111"/>
      <c r="M31" s="111" t="s">
        <v>25</v>
      </c>
    </row>
    <row r="32" spans="1:14" s="31" customFormat="1" ht="63" customHeight="1" x14ac:dyDescent="0.25">
      <c r="A32" s="188" t="s">
        <v>81</v>
      </c>
      <c r="B32" s="32"/>
      <c r="C32" s="204"/>
      <c r="D32" s="201"/>
      <c r="E32" s="207"/>
      <c r="F32" s="132">
        <v>42370</v>
      </c>
      <c r="G32" s="132">
        <v>42735</v>
      </c>
      <c r="H32" s="132" t="s">
        <v>65</v>
      </c>
      <c r="I32" s="115">
        <f>4152801-1000000+I33-100000-499999.99-446668.59</f>
        <v>2434655.92</v>
      </c>
      <c r="J32" s="111" t="s">
        <v>25</v>
      </c>
      <c r="K32" s="111" t="s">
        <v>25</v>
      </c>
      <c r="L32" s="111" t="s">
        <v>25</v>
      </c>
      <c r="M32" s="111" t="s">
        <v>25</v>
      </c>
    </row>
    <row r="33" spans="1:14" s="155" customFormat="1" ht="63" hidden="1" customHeight="1" x14ac:dyDescent="0.25">
      <c r="A33" s="188" t="s">
        <v>134</v>
      </c>
      <c r="B33" s="152"/>
      <c r="C33" s="204"/>
      <c r="D33" s="201"/>
      <c r="E33" s="207"/>
      <c r="F33" s="153">
        <v>42370</v>
      </c>
      <c r="G33" s="153">
        <v>42735</v>
      </c>
      <c r="H33" s="153" t="s">
        <v>65</v>
      </c>
      <c r="I33" s="115">
        <v>328523.5</v>
      </c>
      <c r="J33" s="154" t="s">
        <v>25</v>
      </c>
      <c r="K33" s="154" t="s">
        <v>25</v>
      </c>
      <c r="L33" s="154" t="s">
        <v>25</v>
      </c>
      <c r="M33" s="154" t="s">
        <v>25</v>
      </c>
    </row>
    <row r="34" spans="1:14" s="31" customFormat="1" ht="63" customHeight="1" x14ac:dyDescent="0.25">
      <c r="A34" s="188" t="s">
        <v>106</v>
      </c>
      <c r="B34" s="128">
        <v>0</v>
      </c>
      <c r="C34" s="204"/>
      <c r="D34" s="201"/>
      <c r="E34" s="207"/>
      <c r="F34" s="132" t="s">
        <v>24</v>
      </c>
      <c r="G34" s="132">
        <v>42735</v>
      </c>
      <c r="H34" s="132" t="s">
        <v>24</v>
      </c>
      <c r="I34" s="161" t="s">
        <v>24</v>
      </c>
      <c r="J34" s="111"/>
      <c r="K34" s="111"/>
      <c r="L34" s="111"/>
      <c r="M34" s="111" t="s">
        <v>25</v>
      </c>
    </row>
    <row r="35" spans="1:14" s="31" customFormat="1" ht="81" customHeight="1" x14ac:dyDescent="0.25">
      <c r="A35" s="188" t="s">
        <v>196</v>
      </c>
      <c r="B35" s="123"/>
      <c r="C35" s="204"/>
      <c r="D35" s="201"/>
      <c r="E35" s="207"/>
      <c r="F35" s="184">
        <v>42370</v>
      </c>
      <c r="G35" s="184">
        <v>42735</v>
      </c>
      <c r="H35" s="184" t="s">
        <v>66</v>
      </c>
      <c r="I35" s="115">
        <f>2017797-I65-96252-459000</f>
        <v>1365270.9</v>
      </c>
      <c r="J35" s="111" t="s">
        <v>25</v>
      </c>
      <c r="K35" s="111" t="s">
        <v>25</v>
      </c>
      <c r="L35" s="111" t="s">
        <v>25</v>
      </c>
      <c r="M35" s="111" t="s">
        <v>25</v>
      </c>
    </row>
    <row r="36" spans="1:14" s="31" customFormat="1" ht="78.75" x14ac:dyDescent="0.25">
      <c r="A36" s="188" t="s">
        <v>115</v>
      </c>
      <c r="B36" s="128">
        <v>0</v>
      </c>
      <c r="C36" s="204"/>
      <c r="D36" s="201"/>
      <c r="E36" s="207"/>
      <c r="F36" s="132" t="s">
        <v>24</v>
      </c>
      <c r="G36" s="132">
        <v>42735</v>
      </c>
      <c r="H36" s="132" t="s">
        <v>24</v>
      </c>
      <c r="I36" s="161" t="s">
        <v>24</v>
      </c>
      <c r="J36" s="111"/>
      <c r="K36" s="111"/>
      <c r="L36" s="111"/>
      <c r="M36" s="111" t="s">
        <v>25</v>
      </c>
    </row>
    <row r="37" spans="1:14" s="31" customFormat="1" ht="63" customHeight="1" x14ac:dyDescent="0.25">
      <c r="A37" s="188" t="s">
        <v>146</v>
      </c>
      <c r="B37" s="123"/>
      <c r="C37" s="204"/>
      <c r="D37" s="201"/>
      <c r="E37" s="207"/>
      <c r="F37" s="132">
        <v>42370</v>
      </c>
      <c r="G37" s="132">
        <v>42735</v>
      </c>
      <c r="H37" s="132" t="s">
        <v>67</v>
      </c>
      <c r="I37" s="115">
        <f>2192951</f>
        <v>2192951</v>
      </c>
      <c r="J37" s="111" t="s">
        <v>25</v>
      </c>
      <c r="K37" s="111" t="s">
        <v>25</v>
      </c>
      <c r="L37" s="111" t="s">
        <v>25</v>
      </c>
      <c r="M37" s="111" t="s">
        <v>25</v>
      </c>
    </row>
    <row r="38" spans="1:14" s="31" customFormat="1" ht="63" customHeight="1" x14ac:dyDescent="0.25">
      <c r="A38" s="188" t="s">
        <v>116</v>
      </c>
      <c r="B38" s="128">
        <v>0</v>
      </c>
      <c r="C38" s="204"/>
      <c r="D38" s="201"/>
      <c r="E38" s="208"/>
      <c r="F38" s="132" t="s">
        <v>24</v>
      </c>
      <c r="G38" s="132">
        <v>42735</v>
      </c>
      <c r="H38" s="132" t="s">
        <v>24</v>
      </c>
      <c r="I38" s="161" t="s">
        <v>24</v>
      </c>
      <c r="J38" s="111"/>
      <c r="K38" s="111"/>
      <c r="L38" s="111"/>
      <c r="M38" s="111" t="s">
        <v>25</v>
      </c>
    </row>
    <row r="39" spans="1:14" s="31" customFormat="1" ht="131.25" customHeight="1" x14ac:dyDescent="0.25">
      <c r="A39" s="188" t="s">
        <v>82</v>
      </c>
      <c r="B39" s="32"/>
      <c r="C39" s="204"/>
      <c r="D39" s="201"/>
      <c r="E39" s="128" t="s">
        <v>30</v>
      </c>
      <c r="F39" s="132">
        <v>42370</v>
      </c>
      <c r="G39" s="132">
        <v>42735</v>
      </c>
      <c r="H39" s="132" t="s">
        <v>68</v>
      </c>
      <c r="I39" s="115">
        <f>1275004+I40</f>
        <v>1815162.3900000001</v>
      </c>
      <c r="J39" s="111" t="s">
        <v>25</v>
      </c>
      <c r="K39" s="111" t="s">
        <v>25</v>
      </c>
      <c r="L39" s="111" t="s">
        <v>25</v>
      </c>
      <c r="M39" s="111" t="s">
        <v>25</v>
      </c>
    </row>
    <row r="40" spans="1:14" s="155" customFormat="1" ht="131.25" hidden="1" customHeight="1" x14ac:dyDescent="0.25">
      <c r="A40" s="188" t="s">
        <v>135</v>
      </c>
      <c r="B40" s="152"/>
      <c r="C40" s="204"/>
      <c r="D40" s="201"/>
      <c r="E40" s="157" t="s">
        <v>30</v>
      </c>
      <c r="F40" s="153">
        <v>42370</v>
      </c>
      <c r="G40" s="153">
        <v>42735</v>
      </c>
      <c r="H40" s="153" t="s">
        <v>68</v>
      </c>
      <c r="I40" s="115">
        <v>540158.39</v>
      </c>
      <c r="J40" s="154" t="s">
        <v>25</v>
      </c>
      <c r="K40" s="154" t="s">
        <v>25</v>
      </c>
      <c r="L40" s="154" t="s">
        <v>25</v>
      </c>
      <c r="M40" s="154" t="s">
        <v>25</v>
      </c>
    </row>
    <row r="41" spans="1:14" s="31" customFormat="1" ht="78.75" x14ac:dyDescent="0.25">
      <c r="A41" s="188" t="s">
        <v>117</v>
      </c>
      <c r="B41" s="133" t="s">
        <v>26</v>
      </c>
      <c r="C41" s="204"/>
      <c r="D41" s="201"/>
      <c r="E41" s="200" t="s">
        <v>28</v>
      </c>
      <c r="F41" s="132" t="s">
        <v>24</v>
      </c>
      <c r="G41" s="132">
        <v>42735</v>
      </c>
      <c r="H41" s="132" t="s">
        <v>24</v>
      </c>
      <c r="I41" s="161" t="s">
        <v>24</v>
      </c>
      <c r="J41" s="111"/>
      <c r="K41" s="111"/>
      <c r="L41" s="111"/>
      <c r="M41" s="115" t="s">
        <v>25</v>
      </c>
      <c r="N41" s="112"/>
    </row>
    <row r="42" spans="1:14" s="31" customFormat="1" ht="20.25" customHeight="1" x14ac:dyDescent="0.25">
      <c r="A42" s="217" t="s">
        <v>80</v>
      </c>
      <c r="B42" s="216"/>
      <c r="C42" s="204"/>
      <c r="D42" s="201"/>
      <c r="E42" s="201"/>
      <c r="F42" s="214">
        <v>42370</v>
      </c>
      <c r="G42" s="214">
        <v>42735</v>
      </c>
      <c r="H42" s="132" t="s">
        <v>69</v>
      </c>
      <c r="I42" s="115">
        <f>I44</f>
        <v>30671</v>
      </c>
      <c r="J42" s="111"/>
      <c r="K42" s="111"/>
      <c r="L42" s="111"/>
      <c r="M42" s="111" t="s">
        <v>25</v>
      </c>
    </row>
    <row r="43" spans="1:14" s="31" customFormat="1" ht="24.75" customHeight="1" x14ac:dyDescent="0.25">
      <c r="A43" s="217"/>
      <c r="B43" s="216"/>
      <c r="C43" s="204"/>
      <c r="D43" s="201"/>
      <c r="E43" s="201"/>
      <c r="F43" s="214"/>
      <c r="G43" s="214"/>
      <c r="H43" s="132" t="s">
        <v>74</v>
      </c>
      <c r="I43" s="115">
        <f>I45</f>
        <v>4868646.49</v>
      </c>
      <c r="J43" s="111"/>
      <c r="K43" s="111"/>
      <c r="L43" s="111"/>
      <c r="M43" s="111" t="s">
        <v>25</v>
      </c>
    </row>
    <row r="44" spans="1:14" s="31" customFormat="1" ht="47.25" hidden="1" customHeight="1" x14ac:dyDescent="0.25">
      <c r="A44" s="190" t="s">
        <v>55</v>
      </c>
      <c r="B44" s="32"/>
      <c r="C44" s="204"/>
      <c r="D44" s="201"/>
      <c r="E44" s="201"/>
      <c r="F44" s="132"/>
      <c r="G44" s="132"/>
      <c r="H44" s="132" t="s">
        <v>69</v>
      </c>
      <c r="I44" s="115">
        <f>29913+758</f>
        <v>30671</v>
      </c>
      <c r="J44" s="111"/>
      <c r="K44" s="111"/>
      <c r="L44" s="111"/>
      <c r="M44" s="111"/>
    </row>
    <row r="45" spans="1:14" s="144" customFormat="1" ht="47.25" hidden="1" customHeight="1" x14ac:dyDescent="0.25">
      <c r="A45" s="190" t="s">
        <v>56</v>
      </c>
      <c r="B45" s="141"/>
      <c r="C45" s="204"/>
      <c r="D45" s="201"/>
      <c r="E45" s="201"/>
      <c r="F45" s="142"/>
      <c r="G45" s="142"/>
      <c r="H45" s="142" t="s">
        <v>74</v>
      </c>
      <c r="I45" s="115">
        <f>3036400+I46</f>
        <v>4868646.49</v>
      </c>
      <c r="J45" s="143"/>
      <c r="K45" s="143"/>
      <c r="L45" s="143"/>
      <c r="M45" s="143"/>
    </row>
    <row r="46" spans="1:14" s="144" customFormat="1" ht="47.25" hidden="1" customHeight="1" x14ac:dyDescent="0.25">
      <c r="A46" s="190" t="s">
        <v>175</v>
      </c>
      <c r="B46" s="141"/>
      <c r="C46" s="204"/>
      <c r="D46" s="201"/>
      <c r="E46" s="201"/>
      <c r="F46" s="142"/>
      <c r="G46" s="142"/>
      <c r="H46" s="142" t="s">
        <v>74</v>
      </c>
      <c r="I46" s="115">
        <v>1832246.49</v>
      </c>
      <c r="J46" s="143"/>
      <c r="K46" s="143"/>
      <c r="L46" s="143"/>
      <c r="M46" s="143"/>
    </row>
    <row r="47" spans="1:14" s="31" customFormat="1" ht="78.75" x14ac:dyDescent="0.25">
      <c r="A47" s="188" t="s">
        <v>107</v>
      </c>
      <c r="B47" s="133" t="s">
        <v>26</v>
      </c>
      <c r="C47" s="204"/>
      <c r="D47" s="201"/>
      <c r="E47" s="201"/>
      <c r="F47" s="132" t="s">
        <v>24</v>
      </c>
      <c r="G47" s="132">
        <v>42735</v>
      </c>
      <c r="H47" s="132" t="s">
        <v>24</v>
      </c>
      <c r="I47" s="161" t="s">
        <v>24</v>
      </c>
      <c r="J47" s="111"/>
      <c r="K47" s="111"/>
      <c r="L47" s="111"/>
      <c r="M47" s="115" t="s">
        <v>25</v>
      </c>
      <c r="N47" s="112"/>
    </row>
    <row r="48" spans="1:14" s="31" customFormat="1" ht="78.75" x14ac:dyDescent="0.25">
      <c r="A48" s="188" t="s">
        <v>158</v>
      </c>
      <c r="B48" s="133" t="s">
        <v>26</v>
      </c>
      <c r="C48" s="204"/>
      <c r="D48" s="201"/>
      <c r="E48" s="202"/>
      <c r="F48" s="132" t="s">
        <v>24</v>
      </c>
      <c r="G48" s="132">
        <v>42735</v>
      </c>
      <c r="H48" s="132" t="s">
        <v>24</v>
      </c>
      <c r="I48" s="161" t="s">
        <v>24</v>
      </c>
      <c r="J48" s="111"/>
      <c r="K48" s="111"/>
      <c r="L48" s="111"/>
      <c r="M48" s="115" t="s">
        <v>25</v>
      </c>
      <c r="N48" s="112"/>
    </row>
    <row r="49" spans="1:14" s="31" customFormat="1" ht="24.75" customHeight="1" x14ac:dyDescent="0.25">
      <c r="A49" s="215" t="s">
        <v>83</v>
      </c>
      <c r="B49" s="216"/>
      <c r="C49" s="204"/>
      <c r="D49" s="201"/>
      <c r="E49" s="200" t="s">
        <v>30</v>
      </c>
      <c r="F49" s="214">
        <v>42370</v>
      </c>
      <c r="G49" s="214">
        <v>42735</v>
      </c>
      <c r="H49" s="170" t="s">
        <v>71</v>
      </c>
      <c r="I49" s="115">
        <f>I51</f>
        <v>102819.76</v>
      </c>
      <c r="J49" s="115" t="s">
        <v>25</v>
      </c>
      <c r="K49" s="115" t="s">
        <v>25</v>
      </c>
      <c r="L49" s="115" t="s">
        <v>25</v>
      </c>
      <c r="M49" s="115" t="s">
        <v>25</v>
      </c>
    </row>
    <row r="50" spans="1:14" s="31" customFormat="1" ht="27" customHeight="1" x14ac:dyDescent="0.25">
      <c r="A50" s="215"/>
      <c r="B50" s="216"/>
      <c r="C50" s="204"/>
      <c r="D50" s="201"/>
      <c r="E50" s="201"/>
      <c r="F50" s="214"/>
      <c r="G50" s="214"/>
      <c r="H50" s="170" t="s">
        <v>75</v>
      </c>
      <c r="I50" s="115">
        <f>I52</f>
        <v>196500</v>
      </c>
      <c r="J50" s="115" t="s">
        <v>25</v>
      </c>
      <c r="K50" s="115" t="s">
        <v>25</v>
      </c>
      <c r="L50" s="115" t="s">
        <v>25</v>
      </c>
      <c r="M50" s="115" t="s">
        <v>25</v>
      </c>
    </row>
    <row r="51" spans="1:14" s="144" customFormat="1" ht="47.25" hidden="1" customHeight="1" x14ac:dyDescent="0.25">
      <c r="A51" s="188" t="s">
        <v>57</v>
      </c>
      <c r="B51" s="141"/>
      <c r="C51" s="204"/>
      <c r="D51" s="201"/>
      <c r="E51" s="201"/>
      <c r="F51" s="142"/>
      <c r="G51" s="142"/>
      <c r="H51" s="142" t="s">
        <v>71</v>
      </c>
      <c r="I51" s="171">
        <f>102820-0.24</f>
        <v>102819.76</v>
      </c>
      <c r="J51" s="171" t="s">
        <v>25</v>
      </c>
      <c r="K51" s="171" t="s">
        <v>25</v>
      </c>
      <c r="L51" s="171" t="s">
        <v>25</v>
      </c>
      <c r="M51" s="171" t="s">
        <v>25</v>
      </c>
    </row>
    <row r="52" spans="1:14" s="144" customFormat="1" ht="63" hidden="1" customHeight="1" x14ac:dyDescent="0.25">
      <c r="A52" s="188" t="s">
        <v>58</v>
      </c>
      <c r="B52" s="141"/>
      <c r="C52" s="204"/>
      <c r="D52" s="201"/>
      <c r="E52" s="201"/>
      <c r="F52" s="142"/>
      <c r="G52" s="142"/>
      <c r="H52" s="142" t="s">
        <v>75</v>
      </c>
      <c r="I52" s="171">
        <v>196500</v>
      </c>
      <c r="J52" s="171" t="s">
        <v>25</v>
      </c>
      <c r="K52" s="171" t="s">
        <v>25</v>
      </c>
      <c r="L52" s="171" t="s">
        <v>25</v>
      </c>
      <c r="M52" s="171" t="s">
        <v>25</v>
      </c>
    </row>
    <row r="53" spans="1:14" s="31" customFormat="1" ht="127.5" customHeight="1" x14ac:dyDescent="0.25">
      <c r="A53" s="188" t="s">
        <v>159</v>
      </c>
      <c r="B53" s="133" t="s">
        <v>26</v>
      </c>
      <c r="C53" s="204"/>
      <c r="D53" s="201"/>
      <c r="E53" s="201"/>
      <c r="F53" s="132" t="s">
        <v>24</v>
      </c>
      <c r="G53" s="132">
        <v>42735</v>
      </c>
      <c r="H53" s="132" t="s">
        <v>24</v>
      </c>
      <c r="I53" s="161" t="s">
        <v>24</v>
      </c>
      <c r="J53" s="111"/>
      <c r="K53" s="114"/>
      <c r="L53" s="111"/>
      <c r="M53" s="111" t="s">
        <v>25</v>
      </c>
    </row>
    <row r="54" spans="1:14" s="31" customFormat="1" ht="127.5" customHeight="1" x14ac:dyDescent="0.25">
      <c r="A54" s="188" t="s">
        <v>160</v>
      </c>
      <c r="B54" s="133" t="s">
        <v>26</v>
      </c>
      <c r="C54" s="204"/>
      <c r="D54" s="201"/>
      <c r="E54" s="202"/>
      <c r="F54" s="132" t="s">
        <v>24</v>
      </c>
      <c r="G54" s="132">
        <v>42735</v>
      </c>
      <c r="H54" s="132" t="s">
        <v>24</v>
      </c>
      <c r="I54" s="161" t="s">
        <v>24</v>
      </c>
      <c r="J54" s="111"/>
      <c r="K54" s="114"/>
      <c r="L54" s="111"/>
      <c r="M54" s="111" t="s">
        <v>25</v>
      </c>
    </row>
    <row r="55" spans="1:14" s="31" customFormat="1" ht="63" customHeight="1" x14ac:dyDescent="0.25">
      <c r="A55" s="119" t="s">
        <v>77</v>
      </c>
      <c r="B55" s="120"/>
      <c r="C55" s="204"/>
      <c r="D55" s="201"/>
      <c r="E55" s="206" t="s">
        <v>28</v>
      </c>
      <c r="F55" s="132">
        <v>42370</v>
      </c>
      <c r="G55" s="132">
        <v>42735</v>
      </c>
      <c r="H55" s="132" t="s">
        <v>72</v>
      </c>
      <c r="I55" s="159">
        <v>324322</v>
      </c>
      <c r="J55" s="111"/>
      <c r="K55" s="111"/>
      <c r="L55" s="111"/>
      <c r="M55" s="111" t="s">
        <v>25</v>
      </c>
    </row>
    <row r="56" spans="1:14" s="31" customFormat="1" ht="63" x14ac:dyDescent="0.25">
      <c r="A56" s="188" t="s">
        <v>161</v>
      </c>
      <c r="B56" s="128">
        <v>0</v>
      </c>
      <c r="C56" s="204"/>
      <c r="D56" s="201"/>
      <c r="E56" s="207"/>
      <c r="F56" s="132" t="s">
        <v>24</v>
      </c>
      <c r="G56" s="132">
        <v>42735</v>
      </c>
      <c r="H56" s="132" t="s">
        <v>24</v>
      </c>
      <c r="I56" s="161" t="s">
        <v>24</v>
      </c>
      <c r="J56" s="111"/>
      <c r="K56" s="111"/>
      <c r="L56" s="111"/>
      <c r="M56" s="111" t="s">
        <v>25</v>
      </c>
    </row>
    <row r="57" spans="1:14" s="31" customFormat="1" ht="63" customHeight="1" x14ac:dyDescent="0.25">
      <c r="A57" s="188" t="s">
        <v>78</v>
      </c>
      <c r="B57" s="123"/>
      <c r="C57" s="204"/>
      <c r="D57" s="201"/>
      <c r="E57" s="207"/>
      <c r="F57" s="132">
        <v>42370</v>
      </c>
      <c r="G57" s="132">
        <v>42735</v>
      </c>
      <c r="H57" s="132" t="s">
        <v>73</v>
      </c>
      <c r="I57" s="115">
        <v>5960655</v>
      </c>
      <c r="J57" s="111"/>
      <c r="K57" s="111"/>
      <c r="L57" s="111"/>
      <c r="M57" s="111" t="s">
        <v>25</v>
      </c>
      <c r="N57" s="112"/>
    </row>
    <row r="58" spans="1:14" s="31" customFormat="1" ht="47.25" x14ac:dyDescent="0.25">
      <c r="A58" s="197" t="s">
        <v>162</v>
      </c>
      <c r="B58" s="165" t="s">
        <v>26</v>
      </c>
      <c r="C58" s="204"/>
      <c r="D58" s="201"/>
      <c r="E58" s="207"/>
      <c r="F58" s="167" t="s">
        <v>24</v>
      </c>
      <c r="G58" s="167">
        <v>42735</v>
      </c>
      <c r="H58" s="167" t="s">
        <v>24</v>
      </c>
      <c r="I58" s="167" t="s">
        <v>24</v>
      </c>
      <c r="J58" s="168"/>
      <c r="K58" s="168"/>
      <c r="L58" s="168"/>
      <c r="M58" s="169" t="s">
        <v>25</v>
      </c>
      <c r="N58" s="112"/>
    </row>
    <row r="59" spans="1:14" s="31" customFormat="1" ht="21.75" customHeight="1" x14ac:dyDescent="0.25">
      <c r="A59" s="218" t="s">
        <v>184</v>
      </c>
      <c r="B59" s="203"/>
      <c r="C59" s="204"/>
      <c r="D59" s="201"/>
      <c r="E59" s="207"/>
      <c r="F59" s="209">
        <v>42491</v>
      </c>
      <c r="G59" s="209">
        <v>42735</v>
      </c>
      <c r="H59" s="186" t="s">
        <v>169</v>
      </c>
      <c r="I59" s="111">
        <f>I61</f>
        <v>82801.13</v>
      </c>
      <c r="J59" s="111"/>
      <c r="K59" s="111"/>
      <c r="L59" s="169" t="s">
        <v>25</v>
      </c>
      <c r="M59" s="115"/>
      <c r="N59" s="112"/>
    </row>
    <row r="60" spans="1:14" s="31" customFormat="1" ht="19.5" customHeight="1" x14ac:dyDescent="0.25">
      <c r="A60" s="219"/>
      <c r="B60" s="205"/>
      <c r="C60" s="204"/>
      <c r="D60" s="201"/>
      <c r="E60" s="207"/>
      <c r="F60" s="210"/>
      <c r="G60" s="210"/>
      <c r="H60" s="186" t="s">
        <v>197</v>
      </c>
      <c r="I60" s="111">
        <f>I62</f>
        <v>8197000</v>
      </c>
      <c r="J60" s="111"/>
      <c r="K60" s="111"/>
      <c r="L60" s="169" t="s">
        <v>25</v>
      </c>
      <c r="M60" s="115"/>
      <c r="N60" s="112"/>
    </row>
    <row r="61" spans="1:14" s="31" customFormat="1" ht="15.75" hidden="1" customHeight="1" x14ac:dyDescent="0.25">
      <c r="A61" s="188" t="s">
        <v>172</v>
      </c>
      <c r="B61" s="187"/>
      <c r="C61" s="204"/>
      <c r="D61" s="201"/>
      <c r="E61" s="207"/>
      <c r="F61" s="186"/>
      <c r="G61" s="186"/>
      <c r="H61" s="186" t="s">
        <v>174</v>
      </c>
      <c r="I61" s="111">
        <v>82801.13</v>
      </c>
      <c r="J61" s="111"/>
      <c r="K61" s="111"/>
      <c r="L61" s="169" t="s">
        <v>25</v>
      </c>
      <c r="M61" s="115" t="s">
        <v>25</v>
      </c>
      <c r="N61" s="112"/>
    </row>
    <row r="62" spans="1:14" s="31" customFormat="1" ht="31.5" hidden="1" customHeight="1" x14ac:dyDescent="0.25">
      <c r="A62" s="188" t="s">
        <v>173</v>
      </c>
      <c r="B62" s="187"/>
      <c r="C62" s="204"/>
      <c r="D62" s="201"/>
      <c r="E62" s="207"/>
      <c r="F62" s="186"/>
      <c r="G62" s="186"/>
      <c r="H62" s="186"/>
      <c r="I62" s="111">
        <f>8197312-312</f>
        <v>8197000</v>
      </c>
      <c r="J62" s="111"/>
      <c r="K62" s="111"/>
      <c r="L62" s="169" t="s">
        <v>25</v>
      </c>
      <c r="M62" s="115" t="s">
        <v>25</v>
      </c>
      <c r="N62" s="112"/>
    </row>
    <row r="63" spans="1:14" s="31" customFormat="1" ht="47.25" x14ac:dyDescent="0.25">
      <c r="A63" s="188" t="s">
        <v>170</v>
      </c>
      <c r="B63" s="187" t="s">
        <v>26</v>
      </c>
      <c r="C63" s="204"/>
      <c r="D63" s="201"/>
      <c r="E63" s="207"/>
      <c r="F63" s="186" t="s">
        <v>24</v>
      </c>
      <c r="G63" s="186">
        <v>42735</v>
      </c>
      <c r="H63" s="186" t="s">
        <v>24</v>
      </c>
      <c r="I63" s="186" t="s">
        <v>24</v>
      </c>
      <c r="J63" s="111"/>
      <c r="K63" s="111"/>
      <c r="L63" s="169" t="s">
        <v>25</v>
      </c>
      <c r="M63" s="115"/>
      <c r="N63" s="112"/>
    </row>
    <row r="64" spans="1:14" s="31" customFormat="1" ht="47.25" x14ac:dyDescent="0.25">
      <c r="A64" s="188" t="s">
        <v>171</v>
      </c>
      <c r="B64" s="187" t="s">
        <v>26</v>
      </c>
      <c r="C64" s="204"/>
      <c r="D64" s="201"/>
      <c r="E64" s="207"/>
      <c r="F64" s="186" t="s">
        <v>24</v>
      </c>
      <c r="G64" s="186">
        <v>42735</v>
      </c>
      <c r="H64" s="186" t="s">
        <v>24</v>
      </c>
      <c r="I64" s="186" t="s">
        <v>24</v>
      </c>
      <c r="J64" s="111"/>
      <c r="K64" s="111"/>
      <c r="L64" s="169" t="s">
        <v>25</v>
      </c>
      <c r="M64" s="115"/>
      <c r="N64" s="112"/>
    </row>
    <row r="65" spans="1:14" s="31" customFormat="1" ht="31.5" x14ac:dyDescent="0.25">
      <c r="A65" s="188" t="s">
        <v>185</v>
      </c>
      <c r="B65" s="187"/>
      <c r="C65" s="205"/>
      <c r="D65" s="202"/>
      <c r="E65" s="208"/>
      <c r="F65" s="186">
        <v>42370</v>
      </c>
      <c r="G65" s="186">
        <v>42735</v>
      </c>
      <c r="H65" s="186" t="s">
        <v>189</v>
      </c>
      <c r="I65" s="111">
        <v>97274.1</v>
      </c>
      <c r="J65" s="169" t="s">
        <v>25</v>
      </c>
      <c r="K65" s="169" t="s">
        <v>25</v>
      </c>
      <c r="L65" s="169" t="s">
        <v>25</v>
      </c>
      <c r="M65" s="169" t="s">
        <v>25</v>
      </c>
      <c r="N65" s="112"/>
    </row>
    <row r="66" spans="1:14" s="31" customFormat="1" ht="21.75" customHeight="1" x14ac:dyDescent="0.25">
      <c r="A66" s="188" t="s">
        <v>186</v>
      </c>
      <c r="B66" s="187"/>
      <c r="C66" s="187"/>
      <c r="D66" s="128"/>
      <c r="E66" s="185"/>
      <c r="F66" s="186">
        <v>42370</v>
      </c>
      <c r="G66" s="186">
        <v>42735</v>
      </c>
      <c r="H66" s="186" t="s">
        <v>187</v>
      </c>
      <c r="I66" s="111">
        <f>499999.99+446668.59</f>
        <v>946668.58000000007</v>
      </c>
      <c r="J66" s="115"/>
      <c r="K66" s="115"/>
      <c r="L66" s="115" t="s">
        <v>25</v>
      </c>
      <c r="M66" s="115"/>
      <c r="N66" s="112"/>
    </row>
    <row r="67" spans="1:14" s="31" customFormat="1" ht="51" customHeight="1" x14ac:dyDescent="0.25">
      <c r="A67" s="188" t="s">
        <v>188</v>
      </c>
      <c r="B67" s="187"/>
      <c r="C67" s="187"/>
      <c r="D67" s="128"/>
      <c r="E67" s="185"/>
      <c r="F67" s="186" t="s">
        <v>24</v>
      </c>
      <c r="G67" s="186">
        <v>42735</v>
      </c>
      <c r="H67" s="186" t="s">
        <v>24</v>
      </c>
      <c r="I67" s="111" t="s">
        <v>24</v>
      </c>
      <c r="J67" s="115"/>
      <c r="K67" s="115"/>
      <c r="L67" s="115" t="s">
        <v>25</v>
      </c>
      <c r="M67" s="115"/>
      <c r="N67" s="112"/>
    </row>
    <row r="68" spans="1:14" s="34" customFormat="1" ht="20.25" x14ac:dyDescent="0.3">
      <c r="A68" s="211" t="s">
        <v>108</v>
      </c>
      <c r="B68" s="212"/>
      <c r="C68" s="212"/>
      <c r="D68" s="212"/>
      <c r="E68" s="212"/>
      <c r="F68" s="212"/>
      <c r="G68" s="212"/>
      <c r="H68" s="213"/>
      <c r="I68" s="28">
        <f>I13+I21</f>
        <v>219942259.31999999</v>
      </c>
      <c r="J68" s="28" t="s">
        <v>24</v>
      </c>
      <c r="K68" s="28" t="s">
        <v>24</v>
      </c>
      <c r="L68" s="28" t="s">
        <v>24</v>
      </c>
      <c r="M68" s="28" t="s">
        <v>24</v>
      </c>
    </row>
    <row r="69" spans="1:14" ht="18.75" x14ac:dyDescent="0.2">
      <c r="A69" s="136" t="s">
        <v>50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</row>
    <row r="70" spans="1:14" ht="93.75" x14ac:dyDescent="0.2">
      <c r="A70" s="243" t="s">
        <v>51</v>
      </c>
      <c r="B70" s="243"/>
      <c r="C70" s="107" t="s">
        <v>149</v>
      </c>
      <c r="D70" s="158" t="s">
        <v>148</v>
      </c>
      <c r="E70" s="228" t="s">
        <v>31</v>
      </c>
      <c r="F70" s="236">
        <v>42370</v>
      </c>
      <c r="G70" s="236">
        <v>42735</v>
      </c>
      <c r="H70" s="236" t="s">
        <v>32</v>
      </c>
      <c r="I70" s="28">
        <f>I72+I77+I89</f>
        <v>515873.24</v>
      </c>
      <c r="J70" s="29"/>
      <c r="K70" s="29" t="s">
        <v>25</v>
      </c>
      <c r="L70" s="29" t="s">
        <v>25</v>
      </c>
      <c r="M70" s="29"/>
    </row>
    <row r="71" spans="1:14" ht="93.75" x14ac:dyDescent="0.2">
      <c r="A71" s="244"/>
      <c r="B71" s="244"/>
      <c r="C71" s="26" t="s">
        <v>130</v>
      </c>
      <c r="D71" s="174" t="s">
        <v>27</v>
      </c>
      <c r="E71" s="229"/>
      <c r="F71" s="237"/>
      <c r="G71" s="237"/>
      <c r="H71" s="237"/>
      <c r="I71" s="28">
        <f>I75+I76</f>
        <v>2422487.87</v>
      </c>
      <c r="J71" s="29"/>
      <c r="K71" s="29" t="s">
        <v>25</v>
      </c>
      <c r="L71" s="29" t="s">
        <v>25</v>
      </c>
      <c r="M71" s="29"/>
    </row>
    <row r="72" spans="1:14" ht="110.25" x14ac:dyDescent="0.2">
      <c r="A72" s="124" t="s">
        <v>84</v>
      </c>
      <c r="B72" s="134"/>
      <c r="C72" s="239" t="s">
        <v>165</v>
      </c>
      <c r="D72" s="222" t="s">
        <v>148</v>
      </c>
      <c r="E72" s="229"/>
      <c r="F72" s="27">
        <v>42370</v>
      </c>
      <c r="G72" s="27">
        <v>42643</v>
      </c>
      <c r="H72" s="236" t="s">
        <v>168</v>
      </c>
      <c r="I72" s="28">
        <v>400000</v>
      </c>
      <c r="J72" s="29"/>
      <c r="K72" s="29" t="s">
        <v>25</v>
      </c>
      <c r="L72" s="29" t="s">
        <v>25</v>
      </c>
      <c r="M72" s="29"/>
    </row>
    <row r="73" spans="1:14" ht="63" x14ac:dyDescent="0.2">
      <c r="A73" s="197" t="s">
        <v>147</v>
      </c>
      <c r="B73" s="127" t="s">
        <v>26</v>
      </c>
      <c r="C73" s="239"/>
      <c r="D73" s="222"/>
      <c r="E73" s="229"/>
      <c r="F73" s="27" t="s">
        <v>24</v>
      </c>
      <c r="G73" s="126">
        <v>42643</v>
      </c>
      <c r="H73" s="237"/>
      <c r="I73" s="27" t="s">
        <v>24</v>
      </c>
      <c r="J73" s="29"/>
      <c r="K73" s="29"/>
      <c r="L73" s="29" t="s">
        <v>25</v>
      </c>
      <c r="M73" s="29"/>
    </row>
    <row r="74" spans="1:14" ht="63" x14ac:dyDescent="0.2">
      <c r="A74" s="197" t="s">
        <v>120</v>
      </c>
      <c r="B74" s="107" t="s">
        <v>26</v>
      </c>
      <c r="C74" s="239"/>
      <c r="D74" s="222"/>
      <c r="E74" s="230"/>
      <c r="F74" s="27" t="s">
        <v>24</v>
      </c>
      <c r="G74" s="126">
        <v>42643</v>
      </c>
      <c r="H74" s="27" t="s">
        <v>24</v>
      </c>
      <c r="I74" s="30" t="s">
        <v>24</v>
      </c>
      <c r="J74" s="35"/>
      <c r="K74" s="29"/>
      <c r="L74" s="29" t="s">
        <v>25</v>
      </c>
    </row>
    <row r="75" spans="1:14" ht="20.25" customHeight="1" x14ac:dyDescent="0.2">
      <c r="A75" s="245" t="s">
        <v>85</v>
      </c>
      <c r="B75" s="216"/>
      <c r="C75" s="240" t="s">
        <v>163</v>
      </c>
      <c r="D75" s="241" t="s">
        <v>27</v>
      </c>
      <c r="E75" s="241" t="s">
        <v>33</v>
      </c>
      <c r="F75" s="242">
        <v>42370</v>
      </c>
      <c r="G75" s="242">
        <v>42735</v>
      </c>
      <c r="H75" s="27" t="s">
        <v>70</v>
      </c>
      <c r="I75" s="28">
        <f>I79</f>
        <v>37987.870000000003</v>
      </c>
      <c r="J75" s="29" t="s">
        <v>25</v>
      </c>
      <c r="K75" s="29" t="s">
        <v>25</v>
      </c>
      <c r="L75" s="29" t="s">
        <v>25</v>
      </c>
      <c r="M75" s="29" t="s">
        <v>25</v>
      </c>
    </row>
    <row r="76" spans="1:14" ht="44.25" customHeight="1" x14ac:dyDescent="0.2">
      <c r="A76" s="245"/>
      <c r="B76" s="216"/>
      <c r="C76" s="240"/>
      <c r="D76" s="241"/>
      <c r="E76" s="241"/>
      <c r="F76" s="242"/>
      <c r="G76" s="242"/>
      <c r="H76" s="27" t="s">
        <v>76</v>
      </c>
      <c r="I76" s="28">
        <f>I82</f>
        <v>2384500</v>
      </c>
      <c r="J76" s="29" t="s">
        <v>25</v>
      </c>
      <c r="K76" s="29" t="s">
        <v>25</v>
      </c>
      <c r="L76" s="29" t="s">
        <v>25</v>
      </c>
      <c r="M76" s="29" t="s">
        <v>25</v>
      </c>
    </row>
    <row r="77" spans="1:14" ht="57" customHeight="1" x14ac:dyDescent="0.2">
      <c r="A77" s="245"/>
      <c r="B77" s="216"/>
      <c r="C77" s="194" t="s">
        <v>165</v>
      </c>
      <c r="D77" s="195" t="s">
        <v>148</v>
      </c>
      <c r="E77" s="241"/>
      <c r="F77" s="242"/>
      <c r="G77" s="242"/>
      <c r="H77" s="27" t="s">
        <v>70</v>
      </c>
      <c r="I77" s="28">
        <f>I80</f>
        <v>115873.24</v>
      </c>
      <c r="J77" s="29" t="s">
        <v>25</v>
      </c>
      <c r="K77" s="29" t="s">
        <v>25</v>
      </c>
      <c r="L77" s="29" t="s">
        <v>25</v>
      </c>
      <c r="M77" s="29" t="s">
        <v>25</v>
      </c>
    </row>
    <row r="78" spans="1:14" s="179" customFormat="1" ht="78.75" hidden="1" customHeight="1" x14ac:dyDescent="0.2">
      <c r="A78" s="245" t="s">
        <v>59</v>
      </c>
      <c r="B78" s="172"/>
      <c r="C78" s="246" t="s">
        <v>163</v>
      </c>
      <c r="D78" s="198"/>
      <c r="E78" s="241"/>
      <c r="F78" s="176"/>
      <c r="G78" s="176"/>
      <c r="H78" s="176" t="s">
        <v>70</v>
      </c>
      <c r="I78" s="177">
        <f>I79+I80</f>
        <v>153861.11000000002</v>
      </c>
      <c r="J78" s="178" t="s">
        <v>25</v>
      </c>
      <c r="K78" s="178" t="s">
        <v>25</v>
      </c>
      <c r="L78" s="178" t="s">
        <v>25</v>
      </c>
      <c r="M78" s="178" t="s">
        <v>25</v>
      </c>
    </row>
    <row r="79" spans="1:14" s="179" customFormat="1" ht="100.5" hidden="1" customHeight="1" x14ac:dyDescent="0.2">
      <c r="A79" s="245"/>
      <c r="B79" s="172"/>
      <c r="C79" s="246"/>
      <c r="D79" s="198"/>
      <c r="E79" s="241"/>
      <c r="F79" s="176"/>
      <c r="G79" s="176"/>
      <c r="H79" s="176" t="s">
        <v>70</v>
      </c>
      <c r="I79" s="177">
        <v>37987.870000000003</v>
      </c>
      <c r="J79" s="178"/>
      <c r="K79" s="178"/>
      <c r="L79" s="178"/>
      <c r="M79" s="178"/>
    </row>
    <row r="80" spans="1:14" s="179" customFormat="1" ht="100.5" hidden="1" customHeight="1" x14ac:dyDescent="0.2">
      <c r="A80" s="245"/>
      <c r="B80" s="172"/>
      <c r="C80" s="180" t="s">
        <v>165</v>
      </c>
      <c r="D80" s="198"/>
      <c r="E80" s="241"/>
      <c r="F80" s="176"/>
      <c r="G80" s="176"/>
      <c r="H80" s="176" t="s">
        <v>70</v>
      </c>
      <c r="I80" s="177">
        <v>115873.24</v>
      </c>
      <c r="J80" s="178"/>
      <c r="K80" s="178"/>
      <c r="L80" s="178"/>
      <c r="M80" s="178"/>
    </row>
    <row r="81" spans="1:19" s="179" customFormat="1" ht="100.5" hidden="1" customHeight="1" x14ac:dyDescent="0.2">
      <c r="A81" s="245"/>
      <c r="B81" s="172"/>
      <c r="C81" s="180" t="s">
        <v>165</v>
      </c>
      <c r="D81" s="198"/>
      <c r="E81" s="241"/>
      <c r="F81" s="176"/>
      <c r="G81" s="176"/>
      <c r="H81" s="176"/>
      <c r="I81" s="177"/>
      <c r="J81" s="178"/>
      <c r="K81" s="178"/>
      <c r="L81" s="178"/>
      <c r="M81" s="178"/>
    </row>
    <row r="82" spans="1:19" s="179" customFormat="1" ht="117" hidden="1" customHeight="1" x14ac:dyDescent="0.2">
      <c r="A82" s="188" t="s">
        <v>176</v>
      </c>
      <c r="B82" s="172"/>
      <c r="C82" s="199"/>
      <c r="D82" s="198"/>
      <c r="E82" s="241"/>
      <c r="F82" s="176"/>
      <c r="G82" s="176"/>
      <c r="H82" s="176" t="s">
        <v>76</v>
      </c>
      <c r="I82" s="177">
        <f>I84+I85</f>
        <v>2384500</v>
      </c>
      <c r="J82" s="178" t="s">
        <v>25</v>
      </c>
      <c r="K82" s="178" t="s">
        <v>25</v>
      </c>
      <c r="L82" s="178" t="s">
        <v>25</v>
      </c>
      <c r="M82" s="178" t="s">
        <v>25</v>
      </c>
    </row>
    <row r="83" spans="1:19" s="179" customFormat="1" ht="117" hidden="1" customHeight="1" x14ac:dyDescent="0.2">
      <c r="A83" s="188" t="s">
        <v>166</v>
      </c>
      <c r="B83" s="172"/>
      <c r="C83" s="199"/>
      <c r="D83" s="198"/>
      <c r="E83" s="241"/>
      <c r="F83" s="176"/>
      <c r="G83" s="176"/>
      <c r="H83" s="176" t="s">
        <v>76</v>
      </c>
      <c r="I83" s="177"/>
      <c r="J83" s="178"/>
      <c r="K83" s="178"/>
      <c r="L83" s="178"/>
      <c r="M83" s="178"/>
    </row>
    <row r="84" spans="1:19" s="179" customFormat="1" ht="117" hidden="1" customHeight="1" x14ac:dyDescent="0.2">
      <c r="A84" s="188" t="s">
        <v>176</v>
      </c>
      <c r="B84" s="172"/>
      <c r="C84" s="199"/>
      <c r="D84" s="198"/>
      <c r="E84" s="241"/>
      <c r="F84" s="176"/>
      <c r="G84" s="176"/>
      <c r="H84" s="176" t="s">
        <v>76</v>
      </c>
      <c r="I84" s="177">
        <f>2384500-642823.15-1303100</f>
        <v>438576.85000000009</v>
      </c>
      <c r="J84" s="178"/>
      <c r="K84" s="178"/>
      <c r="L84" s="178"/>
      <c r="M84" s="178"/>
    </row>
    <row r="85" spans="1:19" s="179" customFormat="1" ht="117" hidden="1" customHeight="1" x14ac:dyDescent="0.2">
      <c r="A85" s="188" t="s">
        <v>167</v>
      </c>
      <c r="B85" s="172"/>
      <c r="C85" s="199"/>
      <c r="D85" s="198"/>
      <c r="E85" s="241"/>
      <c r="F85" s="176"/>
      <c r="G85" s="176"/>
      <c r="H85" s="176" t="s">
        <v>76</v>
      </c>
      <c r="I85" s="177">
        <f>642823.15+1303100</f>
        <v>1945923.15</v>
      </c>
      <c r="J85" s="178"/>
      <c r="K85" s="178"/>
      <c r="L85" s="178"/>
      <c r="M85" s="178"/>
    </row>
    <row r="86" spans="1:19" ht="120.75" customHeight="1" x14ac:dyDescent="0.2">
      <c r="A86" s="188" t="s">
        <v>121</v>
      </c>
      <c r="B86" s="189" t="s">
        <v>26</v>
      </c>
      <c r="C86" s="240" t="s">
        <v>165</v>
      </c>
      <c r="D86" s="241" t="s">
        <v>148</v>
      </c>
      <c r="E86" s="241"/>
      <c r="F86" s="27" t="s">
        <v>24</v>
      </c>
      <c r="G86" s="27">
        <v>42460</v>
      </c>
      <c r="H86" s="27" t="s">
        <v>24</v>
      </c>
      <c r="I86" s="30" t="s">
        <v>24</v>
      </c>
      <c r="J86" s="29" t="s">
        <v>25</v>
      </c>
      <c r="K86" s="29"/>
      <c r="L86" s="29"/>
      <c r="M86" s="29"/>
    </row>
    <row r="87" spans="1:19" ht="111" customHeight="1" x14ac:dyDescent="0.2">
      <c r="A87" s="188" t="s">
        <v>122</v>
      </c>
      <c r="B87" s="189" t="s">
        <v>26</v>
      </c>
      <c r="C87" s="240"/>
      <c r="D87" s="241"/>
      <c r="E87" s="241"/>
      <c r="F87" s="27" t="s">
        <v>24</v>
      </c>
      <c r="G87" s="27">
        <v>42460</v>
      </c>
      <c r="H87" s="27" t="s">
        <v>24</v>
      </c>
      <c r="I87" s="30" t="s">
        <v>24</v>
      </c>
      <c r="J87" s="29" t="s">
        <v>25</v>
      </c>
      <c r="K87" s="29"/>
      <c r="L87" s="29"/>
      <c r="M87" s="29"/>
    </row>
    <row r="88" spans="1:19" ht="111.75" customHeight="1" x14ac:dyDescent="0.2">
      <c r="A88" s="188" t="s">
        <v>123</v>
      </c>
      <c r="B88" s="189" t="s">
        <v>26</v>
      </c>
      <c r="C88" s="240"/>
      <c r="D88" s="241"/>
      <c r="E88" s="241"/>
      <c r="F88" s="27" t="s">
        <v>24</v>
      </c>
      <c r="G88" s="27">
        <v>42735</v>
      </c>
      <c r="H88" s="27" t="s">
        <v>24</v>
      </c>
      <c r="I88" s="30" t="s">
        <v>24</v>
      </c>
      <c r="J88" s="29"/>
      <c r="K88" s="29"/>
      <c r="L88" s="29"/>
      <c r="M88" s="29" t="s">
        <v>25</v>
      </c>
    </row>
    <row r="89" spans="1:19" ht="111.75" customHeight="1" x14ac:dyDescent="0.2">
      <c r="A89" s="188" t="s">
        <v>192</v>
      </c>
      <c r="B89" s="189"/>
      <c r="C89" s="240"/>
      <c r="D89" s="241"/>
      <c r="E89" s="241"/>
      <c r="F89" s="27">
        <v>42583</v>
      </c>
      <c r="G89" s="27">
        <v>42735</v>
      </c>
      <c r="H89" s="27" t="s">
        <v>193</v>
      </c>
      <c r="I89" s="28">
        <v>0</v>
      </c>
      <c r="J89" s="29"/>
      <c r="K89" s="29"/>
      <c r="L89" s="29" t="s">
        <v>25</v>
      </c>
      <c r="M89" s="29" t="s">
        <v>25</v>
      </c>
    </row>
    <row r="90" spans="1:19" ht="111.75" customHeight="1" x14ac:dyDescent="0.2">
      <c r="A90" s="188" t="s">
        <v>194</v>
      </c>
      <c r="B90" s="189" t="s">
        <v>26</v>
      </c>
      <c r="C90" s="240"/>
      <c r="D90" s="241"/>
      <c r="E90" s="241"/>
      <c r="F90" s="27" t="s">
        <v>24</v>
      </c>
      <c r="G90" s="27">
        <v>42735</v>
      </c>
      <c r="H90" s="27" t="s">
        <v>24</v>
      </c>
      <c r="I90" s="28" t="s">
        <v>24</v>
      </c>
      <c r="J90" s="29"/>
      <c r="K90" s="29"/>
      <c r="L90" s="29" t="s">
        <v>25</v>
      </c>
      <c r="M90" s="29" t="s">
        <v>25</v>
      </c>
    </row>
    <row r="91" spans="1:19" s="34" customFormat="1" ht="20.25" x14ac:dyDescent="0.3">
      <c r="A91" s="211" t="s">
        <v>118</v>
      </c>
      <c r="B91" s="212"/>
      <c r="C91" s="212"/>
      <c r="D91" s="212"/>
      <c r="E91" s="212"/>
      <c r="F91" s="212"/>
      <c r="G91" s="212"/>
      <c r="H91" s="213"/>
      <c r="I91" s="28">
        <f>I70+I71</f>
        <v>2938361.1100000003</v>
      </c>
      <c r="J91" s="28" t="s">
        <v>24</v>
      </c>
      <c r="K91" s="28" t="s">
        <v>24</v>
      </c>
      <c r="L91" s="28" t="s">
        <v>24</v>
      </c>
      <c r="M91" s="28" t="s">
        <v>24</v>
      </c>
    </row>
    <row r="92" spans="1:19" s="34" customFormat="1" ht="20.25" x14ac:dyDescent="0.3">
      <c r="A92" s="233" t="s">
        <v>119</v>
      </c>
      <c r="B92" s="234"/>
      <c r="C92" s="234"/>
      <c r="D92" s="234"/>
      <c r="E92" s="234"/>
      <c r="F92" s="234"/>
      <c r="G92" s="234"/>
      <c r="H92" s="235"/>
      <c r="I92" s="28">
        <f>I68+I91</f>
        <v>222880620.43000001</v>
      </c>
      <c r="J92" s="28" t="s">
        <v>24</v>
      </c>
      <c r="K92" s="117" t="s">
        <v>24</v>
      </c>
      <c r="L92" s="117" t="s">
        <v>24</v>
      </c>
      <c r="M92" s="118" t="s">
        <v>24</v>
      </c>
      <c r="N92" s="113"/>
    </row>
    <row r="93" spans="1:19" ht="18.75" x14ac:dyDescent="0.2">
      <c r="A93" s="36" t="s">
        <v>34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9" ht="18.75" x14ac:dyDescent="0.2">
      <c r="A94" s="36" t="s">
        <v>35</v>
      </c>
      <c r="B94" s="36"/>
      <c r="C94" s="36"/>
      <c r="D94" s="36"/>
      <c r="E94" s="36"/>
      <c r="F94" s="36"/>
      <c r="G94" s="16"/>
      <c r="H94" s="16"/>
      <c r="I94" s="36"/>
      <c r="J94" s="36"/>
      <c r="K94" s="36"/>
      <c r="L94" s="36"/>
      <c r="M94" s="36"/>
    </row>
    <row r="95" spans="1:19" ht="37.5" customHeight="1" x14ac:dyDescent="0.2">
      <c r="A95" s="193" t="s">
        <v>150</v>
      </c>
      <c r="B95" s="125"/>
      <c r="C95" s="37"/>
      <c r="D95" s="37"/>
      <c r="E95" s="37"/>
      <c r="F95" s="38"/>
      <c r="G95" s="16"/>
      <c r="H95" s="231" t="s">
        <v>124</v>
      </c>
      <c r="I95" s="231"/>
      <c r="J95" s="231"/>
      <c r="K95" s="231"/>
      <c r="L95" s="231"/>
      <c r="M95" s="231"/>
      <c r="N95" s="39"/>
      <c r="O95" s="39"/>
      <c r="P95" s="39"/>
      <c r="Q95" s="39"/>
      <c r="R95" s="39"/>
      <c r="S95" s="39"/>
    </row>
    <row r="96" spans="1:19" ht="18.75" customHeight="1" x14ac:dyDescent="0.2">
      <c r="A96" s="193" t="s">
        <v>152</v>
      </c>
      <c r="B96" s="125"/>
      <c r="C96" s="37"/>
      <c r="D96" s="37"/>
      <c r="E96" s="37"/>
      <c r="F96" s="38"/>
      <c r="G96" s="16"/>
      <c r="H96" s="231" t="s">
        <v>154</v>
      </c>
      <c r="I96" s="231"/>
      <c r="J96" s="231"/>
      <c r="K96" s="231"/>
      <c r="L96" s="231"/>
      <c r="M96" s="231"/>
      <c r="N96" s="39"/>
      <c r="O96" s="39"/>
      <c r="P96" s="39"/>
      <c r="Q96" s="39"/>
      <c r="R96" s="39"/>
      <c r="S96" s="39"/>
    </row>
    <row r="97" spans="1:19" ht="18.75" x14ac:dyDescent="0.2">
      <c r="A97" s="193" t="s">
        <v>128</v>
      </c>
      <c r="B97" s="125"/>
      <c r="C97" s="37"/>
      <c r="D97" s="37"/>
      <c r="E97" s="37"/>
      <c r="F97" s="38"/>
      <c r="G97" s="16"/>
      <c r="H97" s="232" t="s">
        <v>128</v>
      </c>
      <c r="I97" s="232"/>
      <c r="J97" s="232"/>
      <c r="K97" s="40"/>
      <c r="L97" s="40"/>
      <c r="M97" s="40"/>
      <c r="N97" s="40"/>
      <c r="O97" s="40"/>
      <c r="P97" s="40"/>
      <c r="Q97" s="40"/>
      <c r="R97" s="40"/>
      <c r="S97" s="40"/>
    </row>
    <row r="98" spans="1:19" ht="27.75" customHeight="1" x14ac:dyDescent="0.2">
      <c r="A98" s="193"/>
      <c r="B98" s="125"/>
      <c r="C98" s="37"/>
      <c r="D98" s="37"/>
      <c r="E98" s="37"/>
      <c r="F98" s="38"/>
      <c r="G98" s="16"/>
      <c r="H98" s="16"/>
      <c r="I98" s="40"/>
      <c r="J98" s="125"/>
      <c r="K98" s="125"/>
      <c r="L98" s="125"/>
      <c r="M98" s="40"/>
    </row>
    <row r="99" spans="1:19" ht="56.25" x14ac:dyDescent="0.2">
      <c r="A99" s="192" t="s">
        <v>153</v>
      </c>
      <c r="B99" s="39"/>
      <c r="C99" s="164"/>
      <c r="D99" s="39"/>
      <c r="E99" s="37"/>
      <c r="F99" s="38"/>
      <c r="G99" s="16"/>
      <c r="H99" s="238" t="s">
        <v>156</v>
      </c>
      <c r="I99" s="238"/>
      <c r="J99" s="238"/>
      <c r="K99" s="238"/>
      <c r="L99" s="238"/>
      <c r="M99" s="238"/>
    </row>
    <row r="100" spans="1:19" ht="18.75" x14ac:dyDescent="0.3">
      <c r="A100" s="41" t="s">
        <v>191</v>
      </c>
      <c r="B100" s="41"/>
      <c r="C100" s="42"/>
      <c r="D100" s="42"/>
      <c r="E100" s="37"/>
      <c r="F100" s="38"/>
      <c r="G100" s="16"/>
      <c r="H100" s="227" t="s">
        <v>157</v>
      </c>
      <c r="I100" s="227"/>
      <c r="J100" s="227"/>
      <c r="K100" s="227"/>
      <c r="L100" s="227"/>
      <c r="M100" s="227"/>
    </row>
    <row r="101" spans="1:19" ht="20.25" x14ac:dyDescent="0.3">
      <c r="A101" s="193" t="s">
        <v>128</v>
      </c>
      <c r="B101" s="125"/>
      <c r="C101" s="138"/>
      <c r="D101" s="138"/>
      <c r="E101" s="37"/>
      <c r="F101" s="38"/>
      <c r="G101" s="16"/>
      <c r="H101" s="227" t="s">
        <v>155</v>
      </c>
      <c r="I101" s="227"/>
      <c r="J101" s="227"/>
      <c r="K101" s="227"/>
      <c r="L101" s="227"/>
      <c r="M101" s="227"/>
    </row>
    <row r="102" spans="1:19" ht="20.25" x14ac:dyDescent="0.3">
      <c r="A102" s="100"/>
      <c r="B102" s="16"/>
      <c r="C102" s="16"/>
      <c r="D102" s="16"/>
      <c r="E102" s="138"/>
      <c r="F102" s="43"/>
      <c r="G102" s="43"/>
      <c r="H102" s="45"/>
      <c r="I102" s="40"/>
      <c r="J102" s="40"/>
      <c r="K102" s="40"/>
      <c r="L102" s="40"/>
      <c r="M102" s="40"/>
    </row>
    <row r="103" spans="1:19" ht="18.75" x14ac:dyDescent="0.2">
      <c r="A103" s="44" t="s">
        <v>190</v>
      </c>
      <c r="B103" s="44"/>
      <c r="C103" s="44"/>
      <c r="D103" s="44"/>
      <c r="E103" s="44"/>
      <c r="F103" s="38"/>
      <c r="G103" s="38"/>
      <c r="H103" s="45"/>
      <c r="I103" s="40"/>
      <c r="J103" s="40"/>
      <c r="K103" s="40"/>
      <c r="L103" s="40"/>
      <c r="M103" s="40"/>
    </row>
    <row r="104" spans="1:19" ht="18.75" hidden="1" x14ac:dyDescent="0.2">
      <c r="A104" s="44"/>
      <c r="B104" s="44"/>
      <c r="C104" s="44"/>
      <c r="D104" s="44"/>
      <c r="E104" s="44"/>
      <c r="F104" s="38"/>
      <c r="G104" s="26"/>
      <c r="H104" s="46">
        <v>2014</v>
      </c>
      <c r="I104" s="47">
        <v>2016</v>
      </c>
      <c r="J104" s="40"/>
      <c r="K104" s="40"/>
      <c r="L104" s="40"/>
      <c r="M104" s="40"/>
    </row>
    <row r="105" spans="1:19" ht="18.75" hidden="1" x14ac:dyDescent="0.3">
      <c r="A105" s="48"/>
      <c r="B105" s="48"/>
      <c r="C105" s="48"/>
      <c r="D105" s="48"/>
      <c r="E105" s="48"/>
      <c r="F105" s="48"/>
      <c r="G105" s="49"/>
      <c r="H105" s="50">
        <f>H106+H107+H108</f>
        <v>323840664.47000003</v>
      </c>
      <c r="I105" s="35" t="e">
        <f>I106+I107+I108</f>
        <v>#REF!</v>
      </c>
      <c r="J105" s="45"/>
      <c r="K105" s="51"/>
      <c r="L105" s="51"/>
      <c r="M105" s="52"/>
    </row>
    <row r="106" spans="1:19" ht="18.75" hidden="1" x14ac:dyDescent="0.3">
      <c r="A106" s="53">
        <f>I24+I29+I32+I35+I37+I39+I55+I57+I72+'[1]Мероприятия перед. в ГО и ЧС'!J19</f>
        <v>155262814.56</v>
      </c>
      <c r="B106" s="48"/>
      <c r="C106" s="48"/>
      <c r="D106" s="48"/>
      <c r="E106" s="48"/>
      <c r="F106" s="48"/>
      <c r="G106" s="54" t="s">
        <v>36</v>
      </c>
      <c r="H106" s="50">
        <v>1049000</v>
      </c>
      <c r="I106" s="35"/>
      <c r="J106" s="45"/>
      <c r="K106" s="51"/>
      <c r="L106" s="51"/>
      <c r="M106" s="52"/>
    </row>
    <row r="107" spans="1:19" ht="18.75" hidden="1" x14ac:dyDescent="0.3">
      <c r="A107" s="48"/>
      <c r="B107" s="48"/>
      <c r="C107" s="48"/>
      <c r="D107" s="53" t="e">
        <f>A113-I92</f>
        <v>#REF!</v>
      </c>
      <c r="E107" s="48"/>
      <c r="F107" s="48"/>
      <c r="G107" s="54" t="s">
        <v>37</v>
      </c>
      <c r="H107" s="50">
        <v>300715683.47000003</v>
      </c>
      <c r="I107" s="35" t="e">
        <f>#REF!+I14+I24+I22+I27+I29+I32+I35+I37+I39+I42+I49+I55+I57+I72+I75</f>
        <v>#REF!</v>
      </c>
      <c r="J107" s="45"/>
      <c r="K107" s="51"/>
      <c r="L107" s="51"/>
      <c r="M107" s="52"/>
    </row>
    <row r="108" spans="1:19" ht="18.75" hidden="1" x14ac:dyDescent="0.3">
      <c r="A108" s="53">
        <f>I45+I52+I82</f>
        <v>7449646.4900000002</v>
      </c>
      <c r="B108" s="48"/>
      <c r="C108" s="48"/>
      <c r="D108" s="48"/>
      <c r="E108" s="48"/>
      <c r="F108" s="48"/>
      <c r="G108" s="54" t="s">
        <v>38</v>
      </c>
      <c r="H108" s="50">
        <v>22075981</v>
      </c>
      <c r="I108" s="35">
        <f>I45+I52+I82</f>
        <v>7449646.4900000002</v>
      </c>
      <c r="J108" s="45"/>
      <c r="K108" s="51"/>
      <c r="L108" s="51"/>
      <c r="M108" s="52"/>
    </row>
    <row r="109" spans="1:19" ht="18.75" hidden="1" x14ac:dyDescent="0.3">
      <c r="A109" s="55">
        <f>I22+I27+I42+I49+I75</f>
        <v>59829524.399999991</v>
      </c>
      <c r="B109" s="48"/>
      <c r="C109" s="48"/>
      <c r="D109" s="48"/>
      <c r="E109" s="48"/>
      <c r="F109" s="48"/>
      <c r="G109" s="54"/>
      <c r="H109" s="50"/>
      <c r="I109" s="35"/>
      <c r="J109" s="45"/>
      <c r="K109" s="51"/>
      <c r="L109" s="51"/>
      <c r="M109" s="52"/>
    </row>
    <row r="110" spans="1:19" ht="18.75" hidden="1" x14ac:dyDescent="0.3">
      <c r="A110" s="53">
        <f>'[1]Мероприятия перед. в ГО и ЧС'!J19</f>
        <v>11250981.069999998</v>
      </c>
      <c r="B110" s="48"/>
      <c r="C110" s="48"/>
      <c r="D110" s="48"/>
      <c r="E110" s="48"/>
      <c r="F110" s="48"/>
      <c r="G110" s="54"/>
      <c r="H110" s="50"/>
      <c r="I110" s="35"/>
      <c r="J110" s="45"/>
      <c r="K110" s="51"/>
      <c r="L110" s="51"/>
      <c r="M110" s="52"/>
    </row>
    <row r="111" spans="1:19" ht="18.75" hidden="1" x14ac:dyDescent="0.3">
      <c r="A111" s="53" t="e">
        <f>#REF!</f>
        <v>#REF!</v>
      </c>
      <c r="B111" s="48"/>
      <c r="C111" s="48"/>
      <c r="D111" s="48"/>
      <c r="E111" s="48"/>
      <c r="F111" s="48"/>
      <c r="G111" s="54" t="s">
        <v>39</v>
      </c>
      <c r="H111" s="50">
        <f>H112+H113+H114</f>
        <v>320391653.25999999</v>
      </c>
      <c r="I111" s="35" t="e">
        <f>I112+I113+I114</f>
        <v>#REF!</v>
      </c>
      <c r="J111" s="45"/>
      <c r="K111" s="51"/>
      <c r="L111" s="51"/>
      <c r="M111" s="52"/>
    </row>
    <row r="112" spans="1:19" ht="18.75" hidden="1" x14ac:dyDescent="0.3">
      <c r="A112" s="53">
        <f>I24+I29+I32+I35+I37+I39+I55+I57+I72</f>
        <v>144011833.49000001</v>
      </c>
      <c r="B112" s="48"/>
      <c r="C112" s="48"/>
      <c r="D112" s="48"/>
      <c r="E112" s="48"/>
      <c r="F112" s="48"/>
      <c r="G112" s="54" t="s">
        <v>36</v>
      </c>
      <c r="H112" s="50">
        <v>1049000</v>
      </c>
      <c r="I112" s="35"/>
      <c r="J112" s="45"/>
      <c r="K112" s="51"/>
      <c r="L112" s="51"/>
      <c r="M112" s="52"/>
    </row>
    <row r="113" spans="1:13" ht="18.75" hidden="1" x14ac:dyDescent="0.3">
      <c r="A113" s="53" t="e">
        <f>SUM(A108:A112)</f>
        <v>#REF!</v>
      </c>
      <c r="B113" s="48"/>
      <c r="C113" s="48"/>
      <c r="D113" s="48"/>
      <c r="E113" s="48"/>
      <c r="F113" s="48"/>
      <c r="G113" s="54" t="s">
        <v>37</v>
      </c>
      <c r="H113" s="50">
        <v>299651172.25999999</v>
      </c>
      <c r="I113" s="35" t="e">
        <f>#REF!+I14+I24+I22+I27+I29+I32+I35+I37+I39+I42+I49+I55+I57</f>
        <v>#REF!</v>
      </c>
      <c r="J113" s="45"/>
      <c r="K113" s="51"/>
      <c r="L113" s="51"/>
      <c r="M113" s="52"/>
    </row>
    <row r="114" spans="1:13" ht="18.75" hidden="1" x14ac:dyDescent="0.3">
      <c r="A114" s="48"/>
      <c r="B114" s="48"/>
      <c r="C114" s="48"/>
      <c r="D114" s="48"/>
      <c r="E114" s="48"/>
      <c r="F114" s="48"/>
      <c r="G114" s="54" t="s">
        <v>38</v>
      </c>
      <c r="H114" s="50">
        <v>19691481</v>
      </c>
      <c r="I114" s="35">
        <f>I45+I52</f>
        <v>5065146.49</v>
      </c>
      <c r="J114" s="45"/>
      <c r="K114" s="51"/>
      <c r="L114" s="51"/>
      <c r="M114" s="52"/>
    </row>
    <row r="115" spans="1:13" ht="18.75" hidden="1" x14ac:dyDescent="0.3">
      <c r="A115" s="48">
        <v>95163583.310000002</v>
      </c>
      <c r="B115" s="48"/>
      <c r="C115" s="48"/>
      <c r="D115" s="48"/>
      <c r="E115" s="48"/>
      <c r="F115" s="48"/>
      <c r="G115" s="54"/>
      <c r="H115" s="50"/>
      <c r="I115" s="35"/>
      <c r="J115" s="45"/>
      <c r="K115" s="51"/>
      <c r="L115" s="51"/>
      <c r="M115" s="52"/>
    </row>
    <row r="116" spans="1:13" ht="18.75" hidden="1" x14ac:dyDescent="0.3">
      <c r="A116" s="48"/>
      <c r="B116" s="48"/>
      <c r="C116" s="48"/>
      <c r="D116" s="48"/>
      <c r="E116" s="48"/>
      <c r="F116" s="48"/>
      <c r="G116" s="54" t="s">
        <v>40</v>
      </c>
      <c r="H116" s="50">
        <f>H117+H118+H119</f>
        <v>3449011.21</v>
      </c>
      <c r="I116" s="35">
        <f>I117+I118+I119</f>
        <v>2822487.87</v>
      </c>
      <c r="J116" s="45"/>
      <c r="K116" s="51"/>
      <c r="L116" s="51"/>
      <c r="M116" s="52"/>
    </row>
    <row r="117" spans="1:13" ht="18.75" hidden="1" x14ac:dyDescent="0.3">
      <c r="A117" s="48"/>
      <c r="B117" s="48"/>
      <c r="C117" s="48"/>
      <c r="D117" s="48"/>
      <c r="E117" s="48"/>
      <c r="F117" s="48"/>
      <c r="G117" s="54" t="s">
        <v>36</v>
      </c>
      <c r="H117" s="50">
        <v>0</v>
      </c>
      <c r="I117" s="35"/>
      <c r="J117" s="45"/>
      <c r="K117" s="51"/>
      <c r="L117" s="51"/>
      <c r="M117" s="52"/>
    </row>
    <row r="118" spans="1:13" ht="18.75" hidden="1" x14ac:dyDescent="0.3">
      <c r="A118" s="48"/>
      <c r="B118" s="48"/>
      <c r="C118" s="48"/>
      <c r="D118" s="48"/>
      <c r="E118" s="48"/>
      <c r="F118" s="48"/>
      <c r="G118" s="54" t="s">
        <v>37</v>
      </c>
      <c r="H118" s="50">
        <v>1064511.21</v>
      </c>
      <c r="I118" s="35">
        <f>I72+I75</f>
        <v>437987.87</v>
      </c>
      <c r="J118" s="45"/>
      <c r="K118" s="51"/>
      <c r="L118" s="51"/>
      <c r="M118" s="52"/>
    </row>
    <row r="119" spans="1:13" ht="18.75" hidden="1" x14ac:dyDescent="0.3">
      <c r="A119" s="48"/>
      <c r="B119" s="48"/>
      <c r="C119" s="48"/>
      <c r="D119" s="48"/>
      <c r="E119" s="48"/>
      <c r="F119" s="48"/>
      <c r="G119" s="54" t="s">
        <v>38</v>
      </c>
      <c r="H119" s="50">
        <v>2384500</v>
      </c>
      <c r="I119" s="35">
        <f>I82</f>
        <v>2384500</v>
      </c>
      <c r="J119" s="45"/>
      <c r="K119" s="51"/>
      <c r="L119" s="51"/>
      <c r="M119" s="52"/>
    </row>
    <row r="120" spans="1:13" ht="18.75" hidden="1" x14ac:dyDescent="0.3">
      <c r="A120" s="48"/>
      <c r="B120" s="48"/>
      <c r="C120" s="48"/>
      <c r="D120" s="48"/>
      <c r="E120" s="48"/>
      <c r="F120" s="48"/>
      <c r="G120" s="49"/>
      <c r="H120" s="50"/>
      <c r="I120" s="35"/>
      <c r="J120" s="45"/>
      <c r="K120" s="51"/>
      <c r="L120" s="51"/>
      <c r="M120" s="52"/>
    </row>
    <row r="121" spans="1:13" ht="18.75" hidden="1" x14ac:dyDescent="0.3">
      <c r="A121" s="48"/>
      <c r="B121" s="48"/>
      <c r="C121" s="48"/>
      <c r="D121" s="48"/>
      <c r="E121" s="48"/>
      <c r="F121" s="48"/>
      <c r="G121" s="49"/>
      <c r="H121" s="50">
        <f>H122+H123</f>
        <v>323840664.47000003</v>
      </c>
      <c r="I121" s="35" t="e">
        <f>I122+I123</f>
        <v>#REF!</v>
      </c>
      <c r="J121" s="45"/>
      <c r="K121" s="51"/>
      <c r="L121" s="51"/>
      <c r="M121" s="52"/>
    </row>
    <row r="122" spans="1:13" ht="36" hidden="1" customHeight="1" x14ac:dyDescent="0.3">
      <c r="A122" s="48"/>
      <c r="B122" s="48"/>
      <c r="C122" s="48"/>
      <c r="D122" s="48"/>
      <c r="E122" s="48"/>
      <c r="F122" s="48"/>
      <c r="G122" s="128" t="s">
        <v>10</v>
      </c>
      <c r="H122" s="50">
        <v>321163239.47000003</v>
      </c>
      <c r="I122" s="35" t="e">
        <f>#REF!+#REF!</f>
        <v>#REF!</v>
      </c>
      <c r="J122" s="45"/>
      <c r="K122" s="51"/>
      <c r="L122" s="51"/>
      <c r="M122" s="52"/>
    </row>
    <row r="123" spans="1:13" ht="18.75" hidden="1" x14ac:dyDescent="0.3">
      <c r="A123" s="48"/>
      <c r="B123" s="48"/>
      <c r="C123" s="48"/>
      <c r="D123" s="48"/>
      <c r="E123" s="48"/>
      <c r="F123" s="48"/>
      <c r="G123" s="128" t="s">
        <v>41</v>
      </c>
      <c r="H123" s="50">
        <v>2677425</v>
      </c>
      <c r="I123" s="35" t="e">
        <f>#REF!+I14</f>
        <v>#REF!</v>
      </c>
      <c r="J123" s="45"/>
      <c r="K123" s="51"/>
      <c r="L123" s="51"/>
      <c r="M123" s="52"/>
    </row>
    <row r="124" spans="1:13" ht="18.75" hidden="1" x14ac:dyDescent="0.3">
      <c r="A124" s="48"/>
      <c r="B124" s="48"/>
      <c r="C124" s="48"/>
      <c r="D124" s="48"/>
      <c r="E124" s="48"/>
      <c r="F124" s="48"/>
      <c r="G124" s="49"/>
      <c r="H124" s="50"/>
      <c r="I124" s="35"/>
      <c r="J124" s="45"/>
      <c r="K124" s="51"/>
      <c r="L124" s="51"/>
      <c r="M124" s="52"/>
    </row>
    <row r="125" spans="1:13" ht="18.75" hidden="1" x14ac:dyDescent="0.3">
      <c r="A125" s="48"/>
      <c r="B125" s="48"/>
      <c r="C125" s="48"/>
      <c r="D125" s="48"/>
      <c r="E125" s="48"/>
      <c r="F125" s="48"/>
      <c r="G125" s="49" t="s">
        <v>42</v>
      </c>
      <c r="H125" s="139">
        <f>H126+H127</f>
        <v>320391653.25999999</v>
      </c>
      <c r="I125" s="35" t="e">
        <f>I126+I127</f>
        <v>#REF!</v>
      </c>
      <c r="J125" s="45"/>
      <c r="K125" s="51"/>
      <c r="L125" s="51"/>
      <c r="M125" s="52"/>
    </row>
    <row r="126" spans="1:13" ht="18.75" hidden="1" x14ac:dyDescent="0.3">
      <c r="A126" s="48"/>
      <c r="B126" s="48"/>
      <c r="C126" s="48"/>
      <c r="D126" s="48"/>
      <c r="E126" s="48"/>
      <c r="F126" s="48"/>
      <c r="G126" s="49" t="s">
        <v>43</v>
      </c>
      <c r="H126" s="50">
        <v>317714228.25999999</v>
      </c>
      <c r="I126" s="35" t="e">
        <f>#REF!</f>
        <v>#REF!</v>
      </c>
      <c r="J126" s="45"/>
      <c r="K126" s="51"/>
      <c r="L126" s="51"/>
      <c r="M126" s="52"/>
    </row>
    <row r="127" spans="1:13" ht="18.75" hidden="1" x14ac:dyDescent="0.3">
      <c r="A127" s="48"/>
      <c r="B127" s="48"/>
      <c r="C127" s="48"/>
      <c r="D127" s="48"/>
      <c r="E127" s="48"/>
      <c r="F127" s="48"/>
      <c r="G127" s="49" t="s">
        <v>41</v>
      </c>
      <c r="H127" s="50">
        <v>2677425</v>
      </c>
      <c r="I127" s="35" t="e">
        <f>#REF!+I14</f>
        <v>#REF!</v>
      </c>
      <c r="J127" s="45"/>
      <c r="K127" s="51"/>
      <c r="L127" s="51"/>
      <c r="M127" s="52"/>
    </row>
    <row r="128" spans="1:13" ht="18.75" hidden="1" x14ac:dyDescent="0.3">
      <c r="A128" s="48"/>
      <c r="B128" s="48"/>
      <c r="C128" s="48"/>
      <c r="D128" s="48"/>
      <c r="E128" s="48"/>
      <c r="F128" s="48"/>
      <c r="G128" s="49" t="s">
        <v>44</v>
      </c>
      <c r="H128" s="50">
        <f>H129+H130</f>
        <v>3449011.21</v>
      </c>
      <c r="I128" s="35">
        <f>I129+I130</f>
        <v>2938361.1100000003</v>
      </c>
      <c r="J128" s="45"/>
      <c r="K128" s="51"/>
      <c r="L128" s="51"/>
      <c r="M128" s="52"/>
    </row>
    <row r="129" spans="1:13" ht="18.75" hidden="1" x14ac:dyDescent="0.3">
      <c r="A129" s="48"/>
      <c r="B129" s="48"/>
      <c r="C129" s="48"/>
      <c r="D129" s="48"/>
      <c r="E129" s="48"/>
      <c r="F129" s="48"/>
      <c r="G129" s="49" t="s">
        <v>43</v>
      </c>
      <c r="H129" s="50">
        <v>3449011.21</v>
      </c>
      <c r="I129" s="35">
        <f>I91</f>
        <v>2938361.1100000003</v>
      </c>
      <c r="J129" s="45"/>
      <c r="K129" s="51"/>
      <c r="L129" s="51"/>
      <c r="M129" s="52"/>
    </row>
    <row r="130" spans="1:13" ht="18.75" hidden="1" x14ac:dyDescent="0.3">
      <c r="A130" s="48"/>
      <c r="B130" s="48"/>
      <c r="C130" s="48"/>
      <c r="D130" s="48"/>
      <c r="E130" s="48"/>
      <c r="F130" s="48"/>
      <c r="G130" s="49" t="s">
        <v>41</v>
      </c>
      <c r="H130" s="50">
        <v>0</v>
      </c>
      <c r="I130" s="35">
        <v>0</v>
      </c>
      <c r="J130" s="45"/>
      <c r="K130" s="51"/>
      <c r="L130" s="51"/>
      <c r="M130" s="52"/>
    </row>
    <row r="131" spans="1:13" ht="18.75" hidden="1" x14ac:dyDescent="0.3">
      <c r="A131" s="48"/>
      <c r="B131" s="48"/>
      <c r="C131" s="48"/>
      <c r="D131" s="48"/>
      <c r="E131" s="48"/>
      <c r="F131" s="48"/>
      <c r="G131" s="49"/>
      <c r="H131" s="50"/>
      <c r="I131" s="35"/>
      <c r="J131" s="45"/>
      <c r="K131" s="51"/>
      <c r="L131" s="51"/>
      <c r="M131" s="52"/>
    </row>
    <row r="132" spans="1:13" ht="37.5" hidden="1" customHeight="1" x14ac:dyDescent="0.3">
      <c r="A132" s="48"/>
      <c r="B132" s="48"/>
      <c r="C132" s="48"/>
      <c r="D132" s="48"/>
      <c r="E132" s="48"/>
      <c r="F132" s="48"/>
      <c r="G132" s="49"/>
      <c r="H132" s="50"/>
      <c r="I132" s="140" t="e">
        <f>I133+I140</f>
        <v>#REF!</v>
      </c>
      <c r="J132" s="45"/>
      <c r="K132" s="51"/>
      <c r="L132" s="51"/>
      <c r="M132" s="52"/>
    </row>
    <row r="133" spans="1:13" ht="26.25" hidden="1" customHeight="1" x14ac:dyDescent="0.3">
      <c r="A133" s="193"/>
      <c r="B133" s="37"/>
      <c r="C133" s="37"/>
      <c r="D133" s="37"/>
      <c r="E133" s="37"/>
      <c r="F133" s="37"/>
      <c r="G133" s="131" t="s">
        <v>42</v>
      </c>
      <c r="H133" s="131"/>
      <c r="I133" s="28" t="e">
        <f>I134+I137</f>
        <v>#REF!</v>
      </c>
      <c r="J133" s="45"/>
      <c r="K133" s="51"/>
      <c r="L133" s="51"/>
      <c r="M133" s="56"/>
    </row>
    <row r="134" spans="1:13" ht="26.25" hidden="1" customHeight="1" x14ac:dyDescent="0.3">
      <c r="A134" s="193"/>
      <c r="B134" s="37"/>
      <c r="C134" s="37"/>
      <c r="D134" s="37"/>
      <c r="E134" s="37"/>
      <c r="F134" s="37"/>
      <c r="G134" s="131" t="s">
        <v>45</v>
      </c>
      <c r="H134" s="131"/>
      <c r="I134" s="28">
        <f>I135+I136</f>
        <v>208468516.50999999</v>
      </c>
      <c r="J134" s="45"/>
      <c r="K134" s="51"/>
      <c r="L134" s="51"/>
      <c r="M134" s="56"/>
    </row>
    <row r="135" spans="1:13" ht="26.25" hidden="1" customHeight="1" x14ac:dyDescent="0.3">
      <c r="A135" s="193"/>
      <c r="B135" s="37"/>
      <c r="C135" s="37"/>
      <c r="D135" s="37"/>
      <c r="E135" s="37"/>
      <c r="F135" s="37"/>
      <c r="G135" s="131" t="s">
        <v>37</v>
      </c>
      <c r="H135" s="131"/>
      <c r="I135" s="28">
        <f>I24+I22+I27+I29+I32+I35+I37+I39+I42+I49+I55+I57</f>
        <v>203403370.01999998</v>
      </c>
      <c r="J135" s="45"/>
      <c r="K135" s="51"/>
      <c r="L135" s="51"/>
      <c r="M135" s="56"/>
    </row>
    <row r="136" spans="1:13" ht="26.25" hidden="1" customHeight="1" x14ac:dyDescent="0.3">
      <c r="A136" s="193"/>
      <c r="B136" s="37"/>
      <c r="C136" s="37"/>
      <c r="D136" s="37"/>
      <c r="E136" s="37"/>
      <c r="F136" s="37"/>
      <c r="G136" s="131" t="s">
        <v>38</v>
      </c>
      <c r="H136" s="131"/>
      <c r="I136" s="28">
        <f>I45+I52</f>
        <v>5065146.49</v>
      </c>
      <c r="J136" s="45"/>
      <c r="K136" s="51"/>
      <c r="L136" s="51"/>
      <c r="M136" s="56"/>
    </row>
    <row r="137" spans="1:13" ht="26.25" hidden="1" customHeight="1" x14ac:dyDescent="0.3">
      <c r="A137" s="193"/>
      <c r="B137" s="37"/>
      <c r="C137" s="37"/>
      <c r="D137" s="37"/>
      <c r="E137" s="37"/>
      <c r="F137" s="37"/>
      <c r="G137" s="131" t="s">
        <v>46</v>
      </c>
      <c r="H137" s="131"/>
      <c r="I137" s="28" t="e">
        <f>I138+I139</f>
        <v>#REF!</v>
      </c>
      <c r="J137" s="45"/>
      <c r="K137" s="51"/>
      <c r="L137" s="51"/>
      <c r="M137" s="56"/>
    </row>
    <row r="138" spans="1:13" ht="26.25" hidden="1" customHeight="1" x14ac:dyDescent="0.3">
      <c r="A138" s="193"/>
      <c r="B138" s="37"/>
      <c r="C138" s="37"/>
      <c r="D138" s="37"/>
      <c r="E138" s="37"/>
      <c r="F138" s="37"/>
      <c r="G138" s="131" t="s">
        <v>37</v>
      </c>
      <c r="H138" s="131"/>
      <c r="I138" s="28" t="e">
        <f>#REF!+I14</f>
        <v>#REF!</v>
      </c>
      <c r="J138" s="45"/>
      <c r="K138" s="51"/>
      <c r="L138" s="51"/>
      <c r="M138" s="56"/>
    </row>
    <row r="139" spans="1:13" ht="26.25" hidden="1" customHeight="1" x14ac:dyDescent="0.3">
      <c r="A139" s="193"/>
      <c r="B139" s="37"/>
      <c r="C139" s="37"/>
      <c r="D139" s="37"/>
      <c r="E139" s="37"/>
      <c r="F139" s="37"/>
      <c r="G139" s="131" t="s">
        <v>38</v>
      </c>
      <c r="H139" s="131"/>
      <c r="I139" s="28">
        <v>0</v>
      </c>
      <c r="J139" s="45"/>
      <c r="K139" s="51"/>
      <c r="L139" s="51"/>
      <c r="M139" s="56"/>
    </row>
    <row r="140" spans="1:13" ht="26.25" hidden="1" customHeight="1" x14ac:dyDescent="0.3">
      <c r="A140" s="193"/>
      <c r="B140" s="37"/>
      <c r="C140" s="37"/>
      <c r="D140" s="37"/>
      <c r="E140" s="37"/>
      <c r="F140" s="37"/>
      <c r="G140" s="131" t="s">
        <v>44</v>
      </c>
      <c r="H140" s="131"/>
      <c r="I140" s="28">
        <f>I141+I144</f>
        <v>2822487.87</v>
      </c>
      <c r="J140" s="45"/>
      <c r="K140" s="51"/>
      <c r="L140" s="51"/>
      <c r="M140" s="56"/>
    </row>
    <row r="141" spans="1:13" ht="26.25" hidden="1" customHeight="1" x14ac:dyDescent="0.3">
      <c r="A141" s="193"/>
      <c r="B141" s="37"/>
      <c r="C141" s="37"/>
      <c r="D141" s="37"/>
      <c r="E141" s="37"/>
      <c r="F141" s="37"/>
      <c r="G141" s="131" t="s">
        <v>45</v>
      </c>
      <c r="H141" s="131"/>
      <c r="I141" s="28">
        <f>I142+I143</f>
        <v>2822487.87</v>
      </c>
      <c r="J141" s="45"/>
      <c r="K141" s="51"/>
      <c r="L141" s="51"/>
      <c r="M141" s="56"/>
    </row>
    <row r="142" spans="1:13" ht="26.25" hidden="1" customHeight="1" x14ac:dyDescent="0.3">
      <c r="A142" s="193"/>
      <c r="B142" s="37"/>
      <c r="C142" s="37"/>
      <c r="D142" s="37"/>
      <c r="E142" s="37"/>
      <c r="F142" s="37"/>
      <c r="G142" s="131" t="s">
        <v>37</v>
      </c>
      <c r="H142" s="131"/>
      <c r="I142" s="28">
        <f>I72+I75</f>
        <v>437987.87</v>
      </c>
      <c r="J142" s="45"/>
      <c r="K142" s="51"/>
      <c r="L142" s="51"/>
      <c r="M142" s="56"/>
    </row>
    <row r="143" spans="1:13" ht="26.25" hidden="1" customHeight="1" x14ac:dyDescent="0.3">
      <c r="A143" s="193"/>
      <c r="B143" s="37"/>
      <c r="C143" s="37"/>
      <c r="D143" s="37"/>
      <c r="E143" s="37"/>
      <c r="F143" s="37"/>
      <c r="G143" s="131" t="s">
        <v>38</v>
      </c>
      <c r="H143" s="131"/>
      <c r="I143" s="28">
        <f>I82</f>
        <v>2384500</v>
      </c>
      <c r="J143" s="45"/>
      <c r="K143" s="51"/>
      <c r="L143" s="51"/>
      <c r="M143" s="56"/>
    </row>
    <row r="144" spans="1:13" ht="26.25" hidden="1" customHeight="1" x14ac:dyDescent="0.3">
      <c r="A144" s="193"/>
      <c r="B144" s="37"/>
      <c r="C144" s="37"/>
      <c r="D144" s="37"/>
      <c r="E144" s="37"/>
      <c r="F144" s="37"/>
      <c r="G144" s="131" t="s">
        <v>46</v>
      </c>
      <c r="H144" s="131"/>
      <c r="I144" s="28">
        <f>I145+I146</f>
        <v>0</v>
      </c>
      <c r="J144" s="45"/>
      <c r="K144" s="51"/>
      <c r="L144" s="51"/>
      <c r="M144" s="56"/>
    </row>
    <row r="145" spans="1:13" ht="26.25" hidden="1" customHeight="1" x14ac:dyDescent="0.3">
      <c r="A145" s="193"/>
      <c r="B145" s="37"/>
      <c r="C145" s="37"/>
      <c r="D145" s="37"/>
      <c r="E145" s="37"/>
      <c r="F145" s="37"/>
      <c r="G145" s="131" t="s">
        <v>37</v>
      </c>
      <c r="H145" s="131"/>
      <c r="I145" s="28">
        <v>0</v>
      </c>
      <c r="J145" s="45"/>
      <c r="K145" s="51"/>
      <c r="L145" s="51"/>
      <c r="M145" s="56"/>
    </row>
    <row r="146" spans="1:13" ht="26.25" hidden="1" customHeight="1" x14ac:dyDescent="0.3">
      <c r="A146" s="193"/>
      <c r="B146" s="37"/>
      <c r="C146" s="37"/>
      <c r="D146" s="37"/>
      <c r="E146" s="37"/>
      <c r="F146" s="37"/>
      <c r="G146" s="131" t="s">
        <v>38</v>
      </c>
      <c r="H146" s="131"/>
      <c r="I146" s="28">
        <v>0</v>
      </c>
      <c r="J146" s="45"/>
      <c r="K146" s="51"/>
      <c r="L146" s="51"/>
      <c r="M146" s="56"/>
    </row>
    <row r="147" spans="1:13" ht="18.75" hidden="1" customHeight="1" x14ac:dyDescent="0.3">
      <c r="A147" s="48"/>
      <c r="B147" s="48"/>
      <c r="C147" s="48"/>
      <c r="D147" s="48"/>
      <c r="E147" s="48"/>
      <c r="F147" s="48"/>
      <c r="G147" s="48"/>
      <c r="H147" s="106"/>
      <c r="I147" s="45"/>
      <c r="J147" s="45"/>
      <c r="K147" s="51"/>
      <c r="L147" s="51"/>
      <c r="M147" s="52"/>
    </row>
    <row r="148" spans="1:13" ht="18.75" hidden="1" customHeight="1" x14ac:dyDescent="0.3">
      <c r="A148" s="48"/>
      <c r="B148" s="48"/>
      <c r="C148" s="48"/>
      <c r="D148" s="48"/>
      <c r="E148" s="48"/>
      <c r="F148" s="48"/>
      <c r="G148" s="48"/>
      <c r="H148" s="106"/>
      <c r="I148" s="45"/>
      <c r="J148" s="45"/>
      <c r="K148" s="51"/>
      <c r="L148" s="51"/>
      <c r="M148" s="52"/>
    </row>
    <row r="149" spans="1:13" ht="18.75" hidden="1" customHeight="1" x14ac:dyDescent="0.3">
      <c r="A149" s="48"/>
      <c r="B149" s="48"/>
      <c r="C149" s="48"/>
      <c r="D149" s="48"/>
      <c r="E149" s="48"/>
      <c r="F149" s="48"/>
      <c r="G149" s="48"/>
      <c r="H149" s="106"/>
      <c r="I149" s="45" t="e">
        <f>I125+I128</f>
        <v>#REF!</v>
      </c>
      <c r="J149" s="45"/>
      <c r="K149" s="51"/>
      <c r="L149" s="51"/>
      <c r="M149" s="52"/>
    </row>
    <row r="150" spans="1:13" ht="18.75" hidden="1" customHeight="1" x14ac:dyDescent="0.3">
      <c r="A150" s="48"/>
      <c r="B150" s="48"/>
      <c r="C150" s="48"/>
      <c r="D150" s="48"/>
      <c r="E150" s="48"/>
      <c r="F150" s="48"/>
      <c r="G150" s="48"/>
      <c r="H150" s="106"/>
      <c r="I150" s="45" t="e">
        <f>I111+I116</f>
        <v>#REF!</v>
      </c>
      <c r="J150" s="45"/>
      <c r="K150" s="51"/>
      <c r="L150" s="51"/>
      <c r="M150" s="52"/>
    </row>
    <row r="151" spans="1:13" ht="57.75" customHeight="1" x14ac:dyDescent="0.3">
      <c r="A151" s="48"/>
      <c r="B151" s="48"/>
      <c r="C151" s="48"/>
      <c r="D151" s="48"/>
      <c r="E151" s="48"/>
      <c r="F151" s="48"/>
      <c r="G151" s="48"/>
      <c r="H151" s="106"/>
      <c r="I151" s="99"/>
      <c r="J151" s="45"/>
      <c r="K151" s="51"/>
      <c r="L151" s="51"/>
      <c r="M151" s="52"/>
    </row>
    <row r="152" spans="1:13" ht="42.75" customHeight="1" x14ac:dyDescent="0.3">
      <c r="A152" s="193"/>
      <c r="B152" s="125"/>
      <c r="C152" s="125"/>
      <c r="D152" s="125"/>
      <c r="E152" s="125"/>
      <c r="F152" s="125"/>
      <c r="G152" s="125"/>
      <c r="H152" s="57"/>
      <c r="I152" s="45"/>
      <c r="J152" s="45"/>
      <c r="K152" s="51"/>
      <c r="L152" s="51"/>
      <c r="M152" s="52"/>
    </row>
    <row r="153" spans="1:13" ht="57" customHeight="1" x14ac:dyDescent="0.3">
      <c r="A153" s="101"/>
      <c r="B153" s="58"/>
      <c r="C153" s="58"/>
      <c r="D153" s="58"/>
      <c r="E153" s="58"/>
      <c r="F153" s="58"/>
      <c r="G153" s="58"/>
      <c r="H153" s="59"/>
      <c r="I153" s="60"/>
      <c r="J153" s="60"/>
      <c r="K153" s="51"/>
      <c r="L153" s="51"/>
      <c r="M153" s="52"/>
    </row>
    <row r="154" spans="1:13" ht="43.5" customHeight="1" x14ac:dyDescent="0.3">
      <c r="A154" s="193"/>
      <c r="B154" s="37"/>
      <c r="C154" s="37"/>
      <c r="D154" s="37"/>
      <c r="E154" s="37"/>
      <c r="F154" s="37"/>
      <c r="G154" s="37"/>
      <c r="H154" s="57"/>
      <c r="I154" s="45"/>
      <c r="J154" s="45"/>
      <c r="K154" s="51"/>
      <c r="L154" s="51"/>
      <c r="M154" s="52"/>
    </row>
    <row r="155" spans="1:13" ht="18.75" x14ac:dyDescent="0.3">
      <c r="A155" s="193"/>
      <c r="B155" s="37"/>
      <c r="C155" s="37"/>
      <c r="D155" s="37"/>
      <c r="E155" s="37"/>
      <c r="F155" s="37"/>
      <c r="G155" s="37"/>
      <c r="H155" s="57"/>
      <c r="I155" s="45"/>
      <c r="J155" s="45"/>
      <c r="K155" s="51"/>
      <c r="L155" s="51"/>
      <c r="M155" s="61"/>
    </row>
    <row r="156" spans="1:13" ht="18.75" x14ac:dyDescent="0.3">
      <c r="A156" s="193"/>
      <c r="B156" s="37"/>
      <c r="C156" s="37"/>
      <c r="D156" s="37"/>
      <c r="E156" s="37"/>
      <c r="F156" s="37"/>
      <c r="G156" s="37"/>
      <c r="H156" s="57"/>
      <c r="I156" s="45"/>
      <c r="J156" s="45"/>
      <c r="K156" s="51"/>
      <c r="L156" s="51"/>
      <c r="M156" s="52"/>
    </row>
    <row r="157" spans="1:13" ht="18.75" x14ac:dyDescent="0.3">
      <c r="A157" s="193"/>
      <c r="B157" s="37"/>
      <c r="C157" s="37"/>
      <c r="D157" s="37"/>
      <c r="E157" s="37"/>
      <c r="F157" s="37"/>
      <c r="G157" s="37"/>
      <c r="H157" s="57"/>
      <c r="I157" s="45"/>
      <c r="J157" s="45"/>
      <c r="K157" s="51"/>
      <c r="L157" s="51"/>
      <c r="M157" s="51"/>
    </row>
    <row r="158" spans="1:13" ht="43.5" customHeight="1" x14ac:dyDescent="0.3">
      <c r="A158" s="193"/>
      <c r="B158" s="37"/>
      <c r="C158" s="37"/>
      <c r="D158" s="37"/>
      <c r="E158" s="37"/>
      <c r="F158" s="37"/>
      <c r="G158" s="37"/>
      <c r="H158" s="57"/>
      <c r="I158" s="45"/>
      <c r="J158" s="45"/>
      <c r="K158" s="51"/>
      <c r="L158" s="51"/>
      <c r="M158" s="51"/>
    </row>
    <row r="159" spans="1:13" ht="18.75" x14ac:dyDescent="0.3">
      <c r="A159" s="193"/>
      <c r="B159" s="37"/>
      <c r="C159" s="37"/>
      <c r="D159" s="37"/>
      <c r="E159" s="37"/>
      <c r="F159" s="37"/>
      <c r="G159" s="37"/>
      <c r="H159" s="57"/>
      <c r="I159" s="45"/>
      <c r="J159" s="45"/>
      <c r="K159" s="51"/>
      <c r="L159" s="51"/>
      <c r="M159" s="52"/>
    </row>
    <row r="160" spans="1:13" ht="18.75" x14ac:dyDescent="0.3">
      <c r="A160" s="193"/>
      <c r="B160" s="37"/>
      <c r="C160" s="37"/>
      <c r="D160" s="37"/>
      <c r="E160" s="37"/>
      <c r="F160" s="37"/>
      <c r="G160" s="37"/>
      <c r="H160" s="57"/>
      <c r="I160" s="45"/>
      <c r="J160" s="45"/>
      <c r="K160" s="51"/>
      <c r="L160" s="51"/>
      <c r="M160" s="51"/>
    </row>
    <row r="161" spans="1:13" ht="18.75" x14ac:dyDescent="0.3">
      <c r="A161" s="193"/>
      <c r="B161" s="37"/>
      <c r="C161" s="37"/>
      <c r="D161" s="37"/>
      <c r="E161" s="37"/>
      <c r="F161" s="37"/>
      <c r="G161" s="37"/>
      <c r="H161" s="57"/>
      <c r="I161" s="45"/>
      <c r="J161" s="45"/>
      <c r="K161" s="51"/>
      <c r="L161" s="51"/>
      <c r="M161" s="51"/>
    </row>
    <row r="162" spans="1:13" ht="29.25" customHeight="1" x14ac:dyDescent="0.3">
      <c r="A162" s="193"/>
      <c r="B162" s="37"/>
      <c r="C162" s="37"/>
      <c r="D162" s="37"/>
      <c r="E162" s="37"/>
      <c r="F162" s="37"/>
      <c r="G162" s="37"/>
      <c r="H162" s="57"/>
      <c r="I162" s="45"/>
      <c r="J162" s="45"/>
      <c r="K162" s="51"/>
      <c r="L162" s="51"/>
      <c r="M162" s="56"/>
    </row>
    <row r="163" spans="1:13" ht="29.25" customHeight="1" x14ac:dyDescent="0.3">
      <c r="A163" s="193"/>
      <c r="B163" s="37"/>
      <c r="C163" s="37"/>
      <c r="D163" s="37"/>
      <c r="E163" s="37"/>
      <c r="F163" s="37"/>
      <c r="G163" s="37"/>
      <c r="H163" s="57"/>
      <c r="I163" s="45"/>
      <c r="J163" s="45"/>
      <c r="K163" s="51"/>
      <c r="L163" s="51"/>
      <c r="M163" s="61"/>
    </row>
    <row r="164" spans="1:13" ht="18.75" x14ac:dyDescent="0.3">
      <c r="A164" s="193"/>
      <c r="B164" s="37"/>
      <c r="C164" s="37"/>
      <c r="D164" s="37"/>
      <c r="E164" s="37"/>
      <c r="F164" s="37"/>
      <c r="G164" s="37"/>
      <c r="H164" s="57"/>
      <c r="I164" s="45"/>
      <c r="J164" s="45"/>
      <c r="K164" s="51"/>
      <c r="L164" s="51"/>
      <c r="M164" s="61"/>
    </row>
    <row r="165" spans="1:13" ht="79.5" customHeight="1" x14ac:dyDescent="0.3">
      <c r="A165" s="193"/>
      <c r="B165" s="37"/>
      <c r="C165" s="37"/>
      <c r="D165" s="37"/>
      <c r="E165" s="37"/>
      <c r="F165" s="37"/>
      <c r="G165" s="37"/>
      <c r="H165" s="57"/>
      <c r="I165" s="45"/>
      <c r="J165" s="45"/>
      <c r="K165" s="51"/>
      <c r="L165" s="51"/>
      <c r="M165" s="61"/>
    </row>
    <row r="166" spans="1:13" ht="27" customHeight="1" x14ac:dyDescent="0.3">
      <c r="A166" s="193"/>
      <c r="B166" s="37"/>
      <c r="C166" s="37"/>
      <c r="D166" s="37"/>
      <c r="E166" s="37"/>
      <c r="F166" s="37"/>
      <c r="G166" s="37"/>
      <c r="H166" s="57"/>
      <c r="I166" s="45"/>
      <c r="J166" s="45"/>
      <c r="K166" s="51"/>
      <c r="L166" s="51"/>
      <c r="M166" s="61"/>
    </row>
    <row r="167" spans="1:13" ht="59.25" customHeight="1" x14ac:dyDescent="0.3">
      <c r="A167" s="193"/>
      <c r="B167" s="37"/>
      <c r="C167" s="37"/>
      <c r="D167" s="37"/>
      <c r="E167" s="37"/>
      <c r="F167" s="37"/>
      <c r="G167" s="37"/>
      <c r="H167" s="57"/>
      <c r="I167" s="45"/>
      <c r="J167" s="45"/>
      <c r="K167" s="51"/>
      <c r="L167" s="51"/>
      <c r="M167" s="61"/>
    </row>
    <row r="168" spans="1:13" ht="41.25" customHeight="1" x14ac:dyDescent="0.3">
      <c r="A168" s="101"/>
      <c r="B168" s="58"/>
      <c r="C168" s="58"/>
      <c r="D168" s="58"/>
      <c r="E168" s="58"/>
      <c r="F168" s="58"/>
      <c r="G168" s="58"/>
      <c r="H168" s="59"/>
      <c r="I168" s="45"/>
      <c r="J168" s="45"/>
      <c r="K168" s="51"/>
      <c r="L168" s="51"/>
      <c r="M168" s="52"/>
    </row>
    <row r="169" spans="1:13" ht="21.75" customHeight="1" x14ac:dyDescent="0.3">
      <c r="A169" s="48"/>
      <c r="B169" s="48"/>
      <c r="C169" s="48"/>
      <c r="D169" s="48"/>
      <c r="E169" s="48"/>
      <c r="F169" s="48"/>
      <c r="G169" s="48"/>
      <c r="H169" s="106"/>
      <c r="I169" s="45"/>
      <c r="J169" s="45"/>
      <c r="K169" s="51"/>
      <c r="L169" s="51"/>
      <c r="M169" s="52"/>
    </row>
    <row r="170" spans="1:13" ht="39" customHeight="1" x14ac:dyDescent="0.3">
      <c r="A170" s="48"/>
      <c r="B170" s="48"/>
      <c r="C170" s="48"/>
      <c r="D170" s="48"/>
      <c r="E170" s="48"/>
      <c r="F170" s="48"/>
      <c r="G170" s="48"/>
      <c r="H170" s="106"/>
      <c r="I170" s="45"/>
      <c r="J170" s="45"/>
      <c r="K170" s="51"/>
      <c r="L170" s="51"/>
      <c r="M170" s="61"/>
    </row>
    <row r="171" spans="1:13" ht="21.75" customHeight="1" x14ac:dyDescent="0.3">
      <c r="A171" s="48"/>
      <c r="B171" s="48"/>
      <c r="C171" s="48"/>
      <c r="D171" s="48"/>
      <c r="E171" s="48"/>
      <c r="F171" s="48"/>
      <c r="G171" s="48"/>
      <c r="H171" s="106"/>
      <c r="I171" s="45"/>
      <c r="J171" s="45"/>
      <c r="K171" s="51"/>
      <c r="L171" s="51"/>
      <c r="M171" s="52"/>
    </row>
    <row r="172" spans="1:13" ht="21.75" customHeight="1" x14ac:dyDescent="0.3">
      <c r="A172" s="48"/>
      <c r="B172" s="48"/>
      <c r="C172" s="48"/>
      <c r="D172" s="48"/>
      <c r="E172" s="48"/>
      <c r="F172" s="48"/>
      <c r="G172" s="48"/>
      <c r="H172" s="106"/>
      <c r="I172" s="45"/>
      <c r="J172" s="45"/>
      <c r="K172" s="51"/>
      <c r="L172" s="51"/>
      <c r="M172" s="52"/>
    </row>
    <row r="173" spans="1:13" ht="21.75" customHeight="1" x14ac:dyDescent="0.3">
      <c r="A173" s="48"/>
      <c r="B173" s="48"/>
      <c r="C173" s="48"/>
      <c r="D173" s="48"/>
      <c r="E173" s="48"/>
      <c r="F173" s="48"/>
      <c r="G173" s="48"/>
      <c r="H173" s="106"/>
      <c r="I173" s="45"/>
      <c r="J173" s="45"/>
      <c r="K173" s="51"/>
      <c r="L173" s="51"/>
      <c r="M173" s="52"/>
    </row>
    <row r="174" spans="1:13" ht="21.75" customHeight="1" x14ac:dyDescent="0.3">
      <c r="A174" s="48"/>
      <c r="B174" s="48"/>
      <c r="C174" s="48"/>
      <c r="D174" s="48"/>
      <c r="E174" s="48"/>
      <c r="F174" s="48"/>
      <c r="G174" s="48"/>
      <c r="H174" s="106"/>
      <c r="I174" s="45"/>
      <c r="J174" s="45"/>
      <c r="K174" s="51"/>
      <c r="L174" s="51"/>
      <c r="M174" s="52"/>
    </row>
    <row r="175" spans="1:13" ht="21.75" customHeight="1" x14ac:dyDescent="0.3">
      <c r="A175" s="48"/>
      <c r="B175" s="48"/>
      <c r="C175" s="48"/>
      <c r="D175" s="48"/>
      <c r="E175" s="48"/>
      <c r="F175" s="48"/>
      <c r="G175" s="48"/>
      <c r="H175" s="106"/>
      <c r="I175" s="45"/>
      <c r="J175" s="45"/>
      <c r="K175" s="51"/>
      <c r="L175" s="51"/>
      <c r="M175" s="52"/>
    </row>
    <row r="176" spans="1:13" s="21" customFormat="1" ht="22.5" customHeight="1" x14ac:dyDescent="0.3">
      <c r="A176" s="48"/>
      <c r="B176" s="48"/>
      <c r="C176" s="48"/>
      <c r="D176" s="48"/>
      <c r="E176" s="48"/>
      <c r="F176" s="48"/>
      <c r="G176" s="48"/>
      <c r="H176" s="106"/>
      <c r="I176" s="45"/>
      <c r="J176" s="45"/>
      <c r="K176" s="51"/>
      <c r="L176" s="51"/>
      <c r="M176" s="52"/>
    </row>
    <row r="177" spans="1:13" s="21" customFormat="1" ht="22.5" customHeight="1" x14ac:dyDescent="0.3">
      <c r="A177" s="102"/>
      <c r="B177" s="62"/>
      <c r="C177" s="62"/>
      <c r="D177" s="62"/>
      <c r="E177" s="62"/>
      <c r="F177" s="62"/>
      <c r="G177" s="62"/>
      <c r="H177" s="63"/>
      <c r="I177" s="45"/>
      <c r="J177" s="45"/>
      <c r="K177" s="51"/>
      <c r="L177" s="51"/>
      <c r="M177" s="61"/>
    </row>
    <row r="178" spans="1:13" ht="18.75" x14ac:dyDescent="0.3">
      <c r="A178" s="102"/>
      <c r="B178" s="62"/>
      <c r="C178" s="62"/>
      <c r="D178" s="62"/>
      <c r="E178" s="62"/>
      <c r="F178" s="62"/>
      <c r="G178" s="62"/>
      <c r="H178" s="63"/>
      <c r="I178" s="45"/>
      <c r="J178" s="45"/>
      <c r="K178" s="51"/>
      <c r="L178" s="51"/>
      <c r="M178" s="61"/>
    </row>
    <row r="179" spans="1:13" ht="18.75" x14ac:dyDescent="0.3">
      <c r="A179" s="193"/>
      <c r="B179" s="37"/>
      <c r="C179" s="37"/>
      <c r="D179" s="37"/>
      <c r="E179" s="37"/>
      <c r="F179" s="37"/>
      <c r="G179" s="37"/>
      <c r="H179" s="57"/>
      <c r="I179" s="45"/>
      <c r="J179" s="45"/>
      <c r="K179" s="51"/>
      <c r="L179" s="51"/>
      <c r="M179" s="52"/>
    </row>
    <row r="180" spans="1:13" ht="18.75" x14ac:dyDescent="0.3">
      <c r="A180" s="193"/>
      <c r="B180" s="37"/>
      <c r="C180" s="37"/>
      <c r="D180" s="37"/>
      <c r="E180" s="37"/>
      <c r="F180" s="37"/>
      <c r="G180" s="37"/>
      <c r="H180" s="57"/>
      <c r="I180" s="45"/>
      <c r="J180" s="45"/>
      <c r="K180" s="51"/>
      <c r="L180" s="51"/>
      <c r="M180" s="52"/>
    </row>
    <row r="181" spans="1:13" ht="18.75" x14ac:dyDescent="0.3">
      <c r="A181" s="193"/>
      <c r="B181" s="37"/>
      <c r="C181" s="37"/>
      <c r="D181" s="37"/>
      <c r="E181" s="37"/>
      <c r="F181" s="37"/>
      <c r="G181" s="37"/>
      <c r="H181" s="57"/>
      <c r="I181" s="45"/>
      <c r="J181" s="45"/>
      <c r="K181" s="51"/>
      <c r="L181" s="51"/>
      <c r="M181" s="52"/>
    </row>
    <row r="182" spans="1:13" ht="18.75" x14ac:dyDescent="0.3">
      <c r="A182" s="193"/>
      <c r="B182" s="37"/>
      <c r="C182" s="37"/>
      <c r="D182" s="37"/>
      <c r="E182" s="37"/>
      <c r="F182" s="37"/>
      <c r="G182" s="37"/>
      <c r="H182" s="57"/>
      <c r="I182" s="45"/>
      <c r="J182" s="45"/>
      <c r="K182" s="51"/>
      <c r="L182" s="51"/>
      <c r="M182" s="52"/>
    </row>
    <row r="183" spans="1:13" ht="18.75" x14ac:dyDescent="0.3">
      <c r="A183" s="193"/>
      <c r="B183" s="37"/>
      <c r="C183" s="37"/>
      <c r="D183" s="37"/>
      <c r="E183" s="37"/>
      <c r="F183" s="37"/>
      <c r="G183" s="37"/>
      <c r="H183" s="57"/>
      <c r="I183" s="45"/>
      <c r="J183" s="45"/>
      <c r="K183" s="51"/>
      <c r="L183" s="51"/>
      <c r="M183" s="52"/>
    </row>
    <row r="184" spans="1:13" ht="39" customHeight="1" x14ac:dyDescent="0.3">
      <c r="A184" s="193"/>
      <c r="B184" s="37"/>
      <c r="C184" s="37"/>
      <c r="D184" s="37"/>
      <c r="E184" s="37"/>
      <c r="F184" s="37"/>
      <c r="G184" s="37"/>
      <c r="H184" s="57"/>
      <c r="I184" s="45"/>
      <c r="J184" s="45"/>
      <c r="K184" s="51"/>
      <c r="L184" s="51"/>
      <c r="M184" s="52"/>
    </row>
    <row r="185" spans="1:13" ht="18.75" x14ac:dyDescent="0.3">
      <c r="A185" s="193"/>
      <c r="B185" s="37"/>
      <c r="C185" s="37"/>
      <c r="D185" s="37"/>
      <c r="E185" s="37"/>
      <c r="F185" s="37"/>
      <c r="G185" s="37"/>
      <c r="H185" s="57"/>
      <c r="I185" s="45"/>
      <c r="J185" s="45"/>
      <c r="K185" s="51"/>
      <c r="L185" s="51"/>
      <c r="M185" s="61"/>
    </row>
    <row r="186" spans="1:13" ht="18.75" x14ac:dyDescent="0.3">
      <c r="A186" s="193"/>
      <c r="B186" s="37"/>
      <c r="C186" s="37"/>
      <c r="D186" s="37"/>
      <c r="E186" s="37"/>
      <c r="F186" s="37"/>
      <c r="G186" s="37"/>
      <c r="H186" s="57"/>
      <c r="I186" s="45"/>
      <c r="J186" s="45"/>
      <c r="K186" s="51"/>
      <c r="L186" s="51"/>
      <c r="M186" s="61"/>
    </row>
    <row r="187" spans="1:13" ht="20.25" x14ac:dyDescent="0.3">
      <c r="A187" s="64"/>
      <c r="B187" s="64"/>
      <c r="C187" s="64"/>
      <c r="D187" s="64"/>
      <c r="E187" s="64"/>
      <c r="F187" s="64"/>
      <c r="G187" s="64"/>
      <c r="H187" s="65"/>
      <c r="I187" s="45"/>
      <c r="J187" s="45"/>
      <c r="K187" s="51"/>
      <c r="L187" s="51"/>
      <c r="M187" s="61"/>
    </row>
    <row r="188" spans="1:13" ht="18.75" x14ac:dyDescent="0.3">
      <c r="A188" s="193"/>
      <c r="B188" s="37"/>
      <c r="C188" s="37"/>
      <c r="D188" s="37"/>
      <c r="E188" s="37"/>
      <c r="F188" s="37"/>
      <c r="G188" s="37"/>
      <c r="H188" s="57"/>
      <c r="I188" s="45"/>
      <c r="J188" s="45"/>
      <c r="K188" s="51"/>
      <c r="L188" s="51"/>
      <c r="M188" s="61"/>
    </row>
    <row r="189" spans="1:13" ht="18.75" x14ac:dyDescent="0.3">
      <c r="A189" s="193"/>
      <c r="B189" s="37"/>
      <c r="C189" s="37"/>
      <c r="D189" s="37"/>
      <c r="E189" s="37"/>
      <c r="F189" s="37"/>
      <c r="G189" s="37"/>
      <c r="H189" s="57"/>
      <c r="I189" s="45"/>
      <c r="J189" s="45"/>
      <c r="K189" s="51"/>
      <c r="L189" s="51"/>
      <c r="M189" s="61"/>
    </row>
    <row r="190" spans="1:13" ht="18.75" x14ac:dyDescent="0.3">
      <c r="A190" s="193"/>
      <c r="B190" s="37"/>
      <c r="C190" s="37"/>
      <c r="D190" s="37"/>
      <c r="E190" s="37"/>
      <c r="F190" s="37"/>
      <c r="G190" s="37"/>
      <c r="H190" s="57"/>
      <c r="I190" s="45"/>
      <c r="J190" s="45"/>
      <c r="K190" s="51"/>
      <c r="L190" s="51"/>
      <c r="M190" s="61"/>
    </row>
    <row r="191" spans="1:13" ht="18.75" x14ac:dyDescent="0.3">
      <c r="A191" s="193"/>
      <c r="B191" s="37"/>
      <c r="C191" s="37"/>
      <c r="D191" s="37"/>
      <c r="E191" s="37"/>
      <c r="F191" s="37"/>
      <c r="G191" s="37"/>
      <c r="H191" s="57"/>
      <c r="I191" s="45"/>
      <c r="J191" s="45"/>
      <c r="K191" s="51"/>
      <c r="L191" s="51"/>
      <c r="M191" s="61"/>
    </row>
    <row r="192" spans="1:13" ht="20.25" x14ac:dyDescent="0.3">
      <c r="A192" s="64"/>
      <c r="B192" s="64"/>
      <c r="C192" s="64"/>
      <c r="D192" s="64"/>
      <c r="E192" s="64"/>
      <c r="F192" s="64"/>
      <c r="G192" s="64"/>
      <c r="H192" s="65"/>
      <c r="I192" s="45"/>
      <c r="J192" s="45"/>
      <c r="K192" s="51"/>
      <c r="L192" s="51"/>
      <c r="M192" s="61"/>
    </row>
    <row r="193" spans="1:13" ht="134.25" customHeight="1" x14ac:dyDescent="0.3">
      <c r="A193" s="66"/>
      <c r="B193" s="66"/>
      <c r="C193" s="66"/>
      <c r="D193" s="66"/>
      <c r="E193" s="66"/>
      <c r="F193" s="66"/>
      <c r="G193" s="66"/>
      <c r="H193" s="38"/>
      <c r="I193" s="45"/>
      <c r="J193" s="45"/>
      <c r="K193" s="51"/>
      <c r="L193" s="51"/>
      <c r="M193" s="61"/>
    </row>
    <row r="194" spans="1:13" ht="39.75" customHeight="1" x14ac:dyDescent="0.3">
      <c r="A194" s="101"/>
      <c r="B194" s="58"/>
      <c r="C194" s="58"/>
      <c r="D194" s="58"/>
      <c r="E194" s="58"/>
      <c r="F194" s="58"/>
      <c r="G194" s="58"/>
      <c r="H194" s="59"/>
      <c r="I194" s="67"/>
      <c r="J194" s="67"/>
      <c r="K194" s="51"/>
      <c r="L194" s="56"/>
      <c r="M194" s="68"/>
    </row>
    <row r="195" spans="1:13" ht="42.75" customHeight="1" x14ac:dyDescent="0.3">
      <c r="A195" s="193"/>
      <c r="B195" s="37"/>
      <c r="C195" s="37"/>
      <c r="D195" s="37"/>
      <c r="E195" s="37"/>
      <c r="F195" s="37"/>
      <c r="G195" s="37"/>
      <c r="H195" s="57"/>
      <c r="I195" s="67"/>
      <c r="J195" s="67"/>
      <c r="K195" s="51"/>
      <c r="L195" s="56"/>
      <c r="M195" s="68"/>
    </row>
    <row r="196" spans="1:13" ht="29.25" customHeight="1" x14ac:dyDescent="0.3">
      <c r="A196" s="193"/>
      <c r="B196" s="125"/>
      <c r="C196" s="125"/>
      <c r="D196" s="125"/>
      <c r="E196" s="125"/>
      <c r="F196" s="125"/>
      <c r="G196" s="125"/>
      <c r="H196" s="57"/>
      <c r="I196" s="67"/>
      <c r="J196" s="67"/>
      <c r="K196" s="51"/>
      <c r="L196" s="51"/>
      <c r="M196" s="68"/>
    </row>
    <row r="197" spans="1:13" s="21" customFormat="1" ht="29.25" customHeight="1" x14ac:dyDescent="0.3">
      <c r="A197" s="66"/>
      <c r="B197" s="66"/>
      <c r="C197" s="66"/>
      <c r="D197" s="66"/>
      <c r="E197" s="66"/>
      <c r="F197" s="66"/>
      <c r="G197" s="66"/>
      <c r="H197" s="38"/>
      <c r="I197" s="67"/>
      <c r="J197" s="67"/>
      <c r="K197" s="51"/>
      <c r="L197" s="51"/>
      <c r="M197" s="51"/>
    </row>
    <row r="198" spans="1:13" s="21" customFormat="1" ht="29.25" customHeight="1" x14ac:dyDescent="0.3">
      <c r="A198" s="66"/>
      <c r="B198" s="66"/>
      <c r="C198" s="66"/>
      <c r="D198" s="66"/>
      <c r="E198" s="66"/>
      <c r="F198" s="66"/>
      <c r="G198" s="66"/>
      <c r="H198" s="38"/>
      <c r="I198" s="67"/>
      <c r="J198" s="67"/>
      <c r="K198" s="51"/>
      <c r="L198" s="51"/>
      <c r="M198" s="56"/>
    </row>
    <row r="199" spans="1:13" s="21" customFormat="1" ht="39.75" customHeight="1" x14ac:dyDescent="0.3">
      <c r="A199" s="66"/>
      <c r="B199" s="66"/>
      <c r="C199" s="66"/>
      <c r="D199" s="66"/>
      <c r="E199" s="66"/>
      <c r="F199" s="66"/>
      <c r="G199" s="66"/>
      <c r="H199" s="38"/>
      <c r="I199" s="67"/>
      <c r="J199" s="67"/>
      <c r="K199" s="51"/>
      <c r="L199" s="51"/>
      <c r="M199" s="56"/>
    </row>
    <row r="200" spans="1:13" s="21" customFormat="1" ht="42" customHeight="1" x14ac:dyDescent="0.3">
      <c r="A200" s="66"/>
      <c r="B200" s="66"/>
      <c r="C200" s="66"/>
      <c r="D200" s="66"/>
      <c r="E200" s="66"/>
      <c r="F200" s="66"/>
      <c r="G200" s="66"/>
      <c r="H200" s="38"/>
      <c r="I200" s="67"/>
      <c r="J200" s="67"/>
      <c r="K200" s="51"/>
      <c r="L200" s="51"/>
      <c r="M200" s="56"/>
    </row>
    <row r="201" spans="1:13" s="21" customFormat="1" ht="28.5" customHeight="1" x14ac:dyDescent="0.3">
      <c r="A201" s="66"/>
      <c r="B201" s="66"/>
      <c r="C201" s="66"/>
      <c r="D201" s="66"/>
      <c r="E201" s="66"/>
      <c r="F201" s="66"/>
      <c r="G201" s="66"/>
      <c r="H201" s="38"/>
      <c r="I201" s="67"/>
      <c r="J201" s="67"/>
      <c r="K201" s="51"/>
      <c r="L201" s="51"/>
      <c r="M201" s="56"/>
    </row>
    <row r="202" spans="1:13" s="21" customFormat="1" ht="21.75" customHeight="1" x14ac:dyDescent="0.3">
      <c r="A202" s="66"/>
      <c r="B202" s="66"/>
      <c r="C202" s="66"/>
      <c r="D202" s="66"/>
      <c r="E202" s="66"/>
      <c r="F202" s="66"/>
      <c r="G202" s="66"/>
      <c r="H202" s="38"/>
      <c r="I202" s="67"/>
      <c r="J202" s="67"/>
      <c r="K202" s="51"/>
      <c r="L202" s="51"/>
      <c r="M202" s="56"/>
    </row>
    <row r="203" spans="1:13" ht="29.25" customHeight="1" x14ac:dyDescent="0.3">
      <c r="A203" s="66"/>
      <c r="B203" s="66"/>
      <c r="C203" s="66"/>
      <c r="D203" s="66"/>
      <c r="E203" s="66"/>
      <c r="F203" s="66"/>
      <c r="G203" s="66"/>
      <c r="H203" s="38"/>
      <c r="I203" s="67"/>
      <c r="J203" s="67"/>
      <c r="K203" s="51"/>
      <c r="L203" s="51"/>
      <c r="M203" s="56"/>
    </row>
    <row r="204" spans="1:13" ht="58.5" customHeight="1" x14ac:dyDescent="0.3">
      <c r="A204" s="193"/>
      <c r="B204" s="125"/>
      <c r="C204" s="125"/>
      <c r="D204" s="125"/>
      <c r="E204" s="125"/>
      <c r="F204" s="125"/>
      <c r="G204" s="125"/>
      <c r="H204" s="57"/>
      <c r="I204" s="67"/>
      <c r="J204" s="67"/>
      <c r="K204" s="51"/>
      <c r="L204" s="51"/>
      <c r="M204" s="68"/>
    </row>
    <row r="205" spans="1:13" ht="44.25" customHeight="1" x14ac:dyDescent="0.3">
      <c r="A205" s="66"/>
      <c r="B205" s="66"/>
      <c r="C205" s="66"/>
      <c r="D205" s="66"/>
      <c r="E205" s="66"/>
      <c r="F205" s="66"/>
      <c r="G205" s="66"/>
      <c r="H205" s="38"/>
      <c r="I205" s="67"/>
      <c r="J205" s="67"/>
      <c r="K205" s="51"/>
      <c r="L205" s="51"/>
      <c r="M205" s="68"/>
    </row>
    <row r="206" spans="1:13" ht="57" customHeight="1" x14ac:dyDescent="0.3">
      <c r="A206" s="66"/>
      <c r="B206" s="66"/>
      <c r="C206" s="66"/>
      <c r="D206" s="66"/>
      <c r="E206" s="66"/>
      <c r="F206" s="66"/>
      <c r="G206" s="66"/>
      <c r="H206" s="38"/>
      <c r="I206" s="67"/>
      <c r="J206" s="67"/>
      <c r="K206" s="51"/>
      <c r="L206" s="51"/>
      <c r="M206" s="61"/>
    </row>
    <row r="207" spans="1:13" ht="18.75" x14ac:dyDescent="0.3">
      <c r="A207" s="66"/>
      <c r="B207" s="66"/>
      <c r="C207" s="66"/>
      <c r="D207" s="66"/>
      <c r="E207" s="66"/>
      <c r="F207" s="66"/>
      <c r="G207" s="66"/>
      <c r="H207" s="38"/>
      <c r="I207" s="67"/>
      <c r="J207" s="67"/>
      <c r="K207" s="51"/>
      <c r="L207" s="51"/>
      <c r="M207" s="61"/>
    </row>
    <row r="208" spans="1:13" ht="63.75" customHeight="1" x14ac:dyDescent="0.3">
      <c r="A208" s="193"/>
      <c r="B208" s="37"/>
      <c r="C208" s="37"/>
      <c r="D208" s="37"/>
      <c r="E208" s="37"/>
      <c r="F208" s="37"/>
      <c r="G208" s="37"/>
      <c r="H208" s="57"/>
      <c r="I208" s="45"/>
      <c r="J208" s="45"/>
      <c r="K208" s="51"/>
      <c r="L208" s="51"/>
      <c r="M208" s="67"/>
    </row>
    <row r="209" spans="1:13" ht="54" customHeight="1" x14ac:dyDescent="0.3">
      <c r="A209" s="103"/>
      <c r="B209" s="69"/>
      <c r="C209" s="69"/>
      <c r="D209" s="69"/>
      <c r="E209" s="69"/>
      <c r="F209" s="69"/>
      <c r="G209" s="69"/>
      <c r="H209" s="70"/>
      <c r="I209" s="45"/>
      <c r="J209" s="45"/>
      <c r="K209" s="51"/>
      <c r="L209" s="51"/>
      <c r="M209" s="71"/>
    </row>
    <row r="210" spans="1:13" ht="66" customHeight="1" x14ac:dyDescent="0.3">
      <c r="A210" s="193"/>
      <c r="B210" s="125"/>
      <c r="C210" s="125"/>
      <c r="D210" s="125"/>
      <c r="E210" s="125"/>
      <c r="F210" s="125"/>
      <c r="G210" s="125"/>
      <c r="H210" s="57"/>
      <c r="I210" s="72"/>
      <c r="J210" s="72"/>
      <c r="K210" s="51"/>
      <c r="L210" s="51"/>
      <c r="M210" s="68"/>
    </row>
    <row r="211" spans="1:13" ht="54" customHeight="1" x14ac:dyDescent="0.3">
      <c r="A211" s="73"/>
      <c r="B211" s="73"/>
      <c r="C211" s="73"/>
      <c r="D211" s="73"/>
      <c r="E211" s="73"/>
      <c r="F211" s="73"/>
      <c r="G211" s="73"/>
      <c r="H211" s="74"/>
      <c r="I211" s="67"/>
      <c r="J211" s="67"/>
      <c r="K211" s="51"/>
      <c r="L211" s="51"/>
      <c r="M211" s="68"/>
    </row>
    <row r="212" spans="1:13" ht="42" customHeight="1" x14ac:dyDescent="0.3">
      <c r="A212" s="48"/>
      <c r="B212" s="48"/>
      <c r="C212" s="48"/>
      <c r="D212" s="48"/>
      <c r="E212" s="48"/>
      <c r="F212" s="48"/>
      <c r="G212" s="48"/>
      <c r="H212" s="106"/>
      <c r="I212" s="72"/>
      <c r="J212" s="72"/>
      <c r="K212" s="51"/>
      <c r="L212" s="51"/>
      <c r="M212" s="71"/>
    </row>
    <row r="213" spans="1:13" ht="27" customHeight="1" x14ac:dyDescent="0.3">
      <c r="A213" s="193"/>
      <c r="B213" s="125"/>
      <c r="C213" s="125"/>
      <c r="D213" s="125"/>
      <c r="E213" s="125"/>
      <c r="F213" s="125"/>
      <c r="G213" s="125"/>
      <c r="H213" s="57"/>
      <c r="I213" s="67"/>
      <c r="J213" s="67"/>
      <c r="K213" s="51"/>
      <c r="L213" s="51"/>
      <c r="M213" s="71"/>
    </row>
    <row r="214" spans="1:13" ht="42" customHeight="1" x14ac:dyDescent="0.3">
      <c r="A214" s="48"/>
      <c r="B214" s="48"/>
      <c r="C214" s="48"/>
      <c r="D214" s="48"/>
      <c r="E214" s="48"/>
      <c r="F214" s="48"/>
      <c r="G214" s="48"/>
      <c r="H214" s="106"/>
      <c r="I214" s="72"/>
      <c r="J214" s="72"/>
      <c r="K214" s="51"/>
      <c r="L214" s="51"/>
      <c r="M214" s="71"/>
    </row>
    <row r="215" spans="1:13" ht="96.75" customHeight="1" x14ac:dyDescent="0.3">
      <c r="A215" s="193"/>
      <c r="B215" s="37"/>
      <c r="C215" s="37"/>
      <c r="D215" s="37"/>
      <c r="E215" s="37"/>
      <c r="F215" s="37"/>
      <c r="G215" s="37"/>
      <c r="H215" s="57"/>
      <c r="I215" s="67"/>
      <c r="J215" s="72"/>
      <c r="K215" s="51"/>
      <c r="L215" s="51"/>
      <c r="M215" s="71"/>
    </row>
    <row r="216" spans="1:13" ht="36.75" customHeight="1" x14ac:dyDescent="0.3">
      <c r="A216" s="73"/>
      <c r="B216" s="73"/>
      <c r="C216" s="73"/>
      <c r="D216" s="73"/>
      <c r="E216" s="73"/>
      <c r="F216" s="73"/>
      <c r="G216" s="73"/>
      <c r="H216" s="74"/>
      <c r="I216" s="67"/>
      <c r="J216" s="67"/>
      <c r="K216" s="51"/>
      <c r="L216" s="51"/>
      <c r="M216" s="61"/>
    </row>
    <row r="217" spans="1:13" ht="36.75" customHeight="1" x14ac:dyDescent="0.3">
      <c r="A217" s="193"/>
      <c r="B217" s="125"/>
      <c r="C217" s="125"/>
      <c r="D217" s="125"/>
      <c r="E217" s="125"/>
      <c r="F217" s="125"/>
      <c r="G217" s="125"/>
      <c r="H217" s="57"/>
      <c r="I217" s="67"/>
      <c r="J217" s="67"/>
      <c r="K217" s="51"/>
      <c r="L217" s="51"/>
      <c r="M217" s="71"/>
    </row>
    <row r="218" spans="1:13" ht="36.75" customHeight="1" x14ac:dyDescent="0.3">
      <c r="A218" s="48"/>
      <c r="B218" s="75"/>
      <c r="C218" s="75"/>
      <c r="D218" s="75"/>
      <c r="E218" s="75"/>
      <c r="F218" s="75"/>
      <c r="G218" s="75"/>
      <c r="H218" s="106"/>
      <c r="I218" s="67"/>
      <c r="J218" s="67"/>
      <c r="K218" s="51"/>
      <c r="L218" s="51"/>
      <c r="M218" s="56"/>
    </row>
    <row r="219" spans="1:13" ht="36.75" customHeight="1" x14ac:dyDescent="0.3">
      <c r="A219" s="193"/>
      <c r="B219" s="125"/>
      <c r="C219" s="125"/>
      <c r="D219" s="125"/>
      <c r="E219" s="125"/>
      <c r="F219" s="125"/>
      <c r="G219" s="125"/>
      <c r="H219" s="57"/>
      <c r="I219" s="67"/>
      <c r="J219" s="67"/>
      <c r="K219" s="51"/>
      <c r="L219" s="51"/>
      <c r="M219" s="56"/>
    </row>
    <row r="220" spans="1:13" ht="36.75" customHeight="1" x14ac:dyDescent="0.3">
      <c r="A220" s="193"/>
      <c r="B220" s="125"/>
      <c r="C220" s="125"/>
      <c r="D220" s="125"/>
      <c r="E220" s="125"/>
      <c r="F220" s="125"/>
      <c r="G220" s="125"/>
      <c r="H220" s="57"/>
      <c r="I220" s="67"/>
      <c r="J220" s="67"/>
      <c r="K220" s="51"/>
      <c r="L220" s="51"/>
      <c r="M220" s="56"/>
    </row>
    <row r="221" spans="1:13" ht="36.75" customHeight="1" x14ac:dyDescent="0.3">
      <c r="A221" s="193"/>
      <c r="B221" s="125"/>
      <c r="C221" s="125"/>
      <c r="D221" s="125"/>
      <c r="E221" s="125"/>
      <c r="F221" s="125"/>
      <c r="G221" s="125"/>
      <c r="H221" s="57"/>
      <c r="I221" s="67"/>
      <c r="J221" s="67"/>
      <c r="K221" s="51"/>
      <c r="L221" s="51"/>
      <c r="M221" s="56"/>
    </row>
    <row r="222" spans="1:13" ht="36.75" customHeight="1" x14ac:dyDescent="0.3">
      <c r="A222" s="193"/>
      <c r="B222" s="125"/>
      <c r="C222" s="125"/>
      <c r="D222" s="125"/>
      <c r="E222" s="125"/>
      <c r="F222" s="125"/>
      <c r="G222" s="125"/>
      <c r="H222" s="57"/>
      <c r="I222" s="67"/>
      <c r="J222" s="67"/>
      <c r="K222" s="51"/>
      <c r="L222" s="51"/>
      <c r="M222" s="56"/>
    </row>
    <row r="223" spans="1:13" ht="36.75" customHeight="1" x14ac:dyDescent="0.3">
      <c r="A223" s="193"/>
      <c r="B223" s="125"/>
      <c r="C223" s="125"/>
      <c r="D223" s="125"/>
      <c r="E223" s="125"/>
      <c r="F223" s="125"/>
      <c r="G223" s="125"/>
      <c r="H223" s="57"/>
      <c r="I223" s="67"/>
      <c r="J223" s="67"/>
      <c r="K223" s="51"/>
      <c r="L223" s="51"/>
      <c r="M223" s="56"/>
    </row>
    <row r="224" spans="1:13" ht="42" customHeight="1" x14ac:dyDescent="0.3">
      <c r="A224" s="193"/>
      <c r="B224" s="125"/>
      <c r="C224" s="125"/>
      <c r="D224" s="125"/>
      <c r="E224" s="125"/>
      <c r="F224" s="125"/>
      <c r="G224" s="125"/>
      <c r="H224" s="57"/>
      <c r="I224" s="67"/>
      <c r="J224" s="67"/>
      <c r="K224" s="51"/>
      <c r="L224" s="51"/>
      <c r="M224" s="56"/>
    </row>
    <row r="225" spans="1:13" ht="36.75" customHeight="1" x14ac:dyDescent="0.3">
      <c r="A225" s="193"/>
      <c r="B225" s="125"/>
      <c r="C225" s="125"/>
      <c r="D225" s="125"/>
      <c r="E225" s="125"/>
      <c r="F225" s="125"/>
      <c r="G225" s="125"/>
      <c r="H225" s="57"/>
      <c r="I225" s="67"/>
      <c r="J225" s="67"/>
      <c r="K225" s="51"/>
      <c r="L225" s="51"/>
      <c r="M225" s="56"/>
    </row>
    <row r="226" spans="1:13" ht="36.75" customHeight="1" x14ac:dyDescent="0.3">
      <c r="A226" s="193"/>
      <c r="B226" s="125"/>
      <c r="C226" s="125"/>
      <c r="D226" s="125"/>
      <c r="E226" s="125"/>
      <c r="F226" s="125"/>
      <c r="G226" s="125"/>
      <c r="H226" s="57"/>
      <c r="I226" s="67"/>
      <c r="J226" s="67"/>
      <c r="K226" s="51"/>
      <c r="L226" s="51"/>
      <c r="M226" s="56"/>
    </row>
    <row r="227" spans="1:13" ht="36.75" customHeight="1" x14ac:dyDescent="0.3">
      <c r="A227" s="193"/>
      <c r="B227" s="125"/>
      <c r="C227" s="125"/>
      <c r="D227" s="125"/>
      <c r="E227" s="125"/>
      <c r="F227" s="125"/>
      <c r="G227" s="125"/>
      <c r="H227" s="57"/>
      <c r="I227" s="67"/>
      <c r="J227" s="67"/>
      <c r="K227" s="51"/>
      <c r="L227" s="51"/>
      <c r="M227" s="56"/>
    </row>
    <row r="228" spans="1:13" ht="36.75" customHeight="1" x14ac:dyDescent="0.3">
      <c r="A228" s="193"/>
      <c r="B228" s="125"/>
      <c r="C228" s="125"/>
      <c r="D228" s="125"/>
      <c r="E228" s="125"/>
      <c r="F228" s="125"/>
      <c r="G228" s="125"/>
      <c r="H228" s="57"/>
      <c r="I228" s="67"/>
      <c r="J228" s="67"/>
      <c r="K228" s="51"/>
      <c r="L228" s="51"/>
      <c r="M228" s="56"/>
    </row>
    <row r="229" spans="1:13" ht="36.75" customHeight="1" x14ac:dyDescent="0.3">
      <c r="A229" s="193"/>
      <c r="B229" s="125"/>
      <c r="C229" s="125"/>
      <c r="D229" s="125"/>
      <c r="E229" s="125"/>
      <c r="F229" s="125"/>
      <c r="G229" s="125"/>
      <c r="H229" s="57"/>
      <c r="I229" s="67"/>
      <c r="J229" s="67"/>
      <c r="K229" s="51"/>
      <c r="L229" s="51"/>
      <c r="M229" s="56"/>
    </row>
    <row r="230" spans="1:13" ht="36.75" customHeight="1" x14ac:dyDescent="0.3">
      <c r="A230" s="193"/>
      <c r="B230" s="125"/>
      <c r="C230" s="125"/>
      <c r="D230" s="125"/>
      <c r="E230" s="125"/>
      <c r="F230" s="125"/>
      <c r="G230" s="125"/>
      <c r="H230" s="57"/>
      <c r="I230" s="67"/>
      <c r="J230" s="67"/>
      <c r="K230" s="51"/>
      <c r="L230" s="51"/>
      <c r="M230" s="56"/>
    </row>
    <row r="231" spans="1:13" ht="29.25" customHeight="1" x14ac:dyDescent="0.3">
      <c r="A231" s="193"/>
      <c r="B231" s="125"/>
      <c r="C231" s="125"/>
      <c r="D231" s="125"/>
      <c r="E231" s="125"/>
      <c r="F231" s="125"/>
      <c r="G231" s="125"/>
      <c r="H231" s="57"/>
      <c r="I231" s="67"/>
      <c r="J231" s="67"/>
      <c r="K231" s="51"/>
      <c r="L231" s="51"/>
      <c r="M231" s="56"/>
    </row>
    <row r="232" spans="1:13" ht="26.25" customHeight="1" x14ac:dyDescent="0.3">
      <c r="A232" s="193"/>
      <c r="B232" s="125"/>
      <c r="C232" s="125"/>
      <c r="D232" s="125"/>
      <c r="E232" s="125"/>
      <c r="F232" s="125"/>
      <c r="G232" s="125"/>
      <c r="H232" s="57"/>
      <c r="I232" s="67"/>
      <c r="J232" s="67"/>
      <c r="K232" s="51"/>
      <c r="L232" s="51"/>
      <c r="M232" s="56"/>
    </row>
    <row r="233" spans="1:13" ht="26.25" customHeight="1" x14ac:dyDescent="0.3">
      <c r="A233" s="193"/>
      <c r="B233" s="125"/>
      <c r="C233" s="125"/>
      <c r="D233" s="125"/>
      <c r="E233" s="125"/>
      <c r="F233" s="125"/>
      <c r="G233" s="125"/>
      <c r="H233" s="57"/>
      <c r="I233" s="67"/>
      <c r="J233" s="67"/>
      <c r="K233" s="51"/>
      <c r="L233" s="51"/>
      <c r="M233" s="56"/>
    </row>
    <row r="234" spans="1:13" ht="36.75" customHeight="1" x14ac:dyDescent="0.3">
      <c r="A234" s="193"/>
      <c r="B234" s="125"/>
      <c r="C234" s="125"/>
      <c r="D234" s="125"/>
      <c r="E234" s="125"/>
      <c r="F234" s="125"/>
      <c r="G234" s="125"/>
      <c r="H234" s="57"/>
      <c r="I234" s="67"/>
      <c r="J234" s="67"/>
      <c r="K234" s="51"/>
      <c r="L234" s="51"/>
      <c r="M234" s="56"/>
    </row>
    <row r="235" spans="1:13" ht="26.25" customHeight="1" x14ac:dyDescent="0.3">
      <c r="A235" s="193"/>
      <c r="B235" s="125"/>
      <c r="C235" s="125"/>
      <c r="D235" s="125"/>
      <c r="E235" s="125"/>
      <c r="F235" s="125"/>
      <c r="G235" s="125"/>
      <c r="H235" s="57"/>
      <c r="I235" s="67"/>
      <c r="J235" s="67"/>
      <c r="K235" s="51"/>
      <c r="L235" s="51"/>
      <c r="M235" s="56"/>
    </row>
    <row r="236" spans="1:13" ht="30.75" customHeight="1" x14ac:dyDescent="0.3">
      <c r="A236" s="48"/>
      <c r="B236" s="75"/>
      <c r="C236" s="75"/>
      <c r="D236" s="75"/>
      <c r="E236" s="75"/>
      <c r="F236" s="75"/>
      <c r="G236" s="75"/>
      <c r="H236" s="106"/>
      <c r="I236" s="67"/>
      <c r="J236" s="67"/>
      <c r="K236" s="51"/>
      <c r="L236" s="51"/>
      <c r="M236" s="56"/>
    </row>
    <row r="237" spans="1:13" ht="80.25" customHeight="1" x14ac:dyDescent="0.3">
      <c r="A237" s="48"/>
      <c r="B237" s="48"/>
      <c r="C237" s="48"/>
      <c r="D237" s="48"/>
      <c r="E237" s="48"/>
      <c r="F237" s="48"/>
      <c r="G237" s="48"/>
      <c r="H237" s="106"/>
      <c r="I237" s="72"/>
      <c r="J237" s="72"/>
      <c r="K237" s="51"/>
      <c r="L237" s="51"/>
      <c r="M237" s="56"/>
    </row>
    <row r="238" spans="1:13" ht="39.75" customHeight="1" x14ac:dyDescent="0.3">
      <c r="A238" s="193"/>
      <c r="B238" s="37"/>
      <c r="C238" s="37"/>
      <c r="D238" s="37"/>
      <c r="E238" s="37"/>
      <c r="F238" s="37"/>
      <c r="G238" s="37"/>
      <c r="H238" s="57"/>
      <c r="I238" s="72"/>
      <c r="J238" s="72"/>
      <c r="K238" s="51"/>
      <c r="L238" s="51"/>
      <c r="M238" s="56"/>
    </row>
    <row r="239" spans="1:13" ht="42" customHeight="1" x14ac:dyDescent="0.3">
      <c r="A239" s="193"/>
      <c r="B239" s="125"/>
      <c r="C239" s="125"/>
      <c r="D239" s="125"/>
      <c r="E239" s="125"/>
      <c r="F239" s="125"/>
      <c r="G239" s="125"/>
      <c r="H239" s="57"/>
      <c r="I239" s="67"/>
      <c r="J239" s="67"/>
      <c r="K239" s="51"/>
      <c r="L239" s="51"/>
      <c r="M239" s="56"/>
    </row>
    <row r="240" spans="1:13" ht="22.5" customHeight="1" x14ac:dyDescent="0.3">
      <c r="A240" s="193"/>
      <c r="B240" s="125"/>
      <c r="C240" s="125"/>
      <c r="D240" s="125"/>
      <c r="E240" s="125"/>
      <c r="F240" s="125"/>
      <c r="G240" s="125"/>
      <c r="H240" s="57"/>
      <c r="I240" s="67"/>
      <c r="J240" s="67"/>
      <c r="K240" s="51"/>
      <c r="L240" s="51"/>
      <c r="M240" s="51"/>
    </row>
    <row r="241" spans="1:13" ht="20.25" customHeight="1" x14ac:dyDescent="0.3">
      <c r="A241" s="193"/>
      <c r="B241" s="125"/>
      <c r="C241" s="125"/>
      <c r="D241" s="125"/>
      <c r="E241" s="125"/>
      <c r="F241" s="125"/>
      <c r="G241" s="125"/>
      <c r="H241" s="57"/>
      <c r="I241" s="67"/>
      <c r="J241" s="67"/>
      <c r="K241" s="51"/>
      <c r="L241" s="51"/>
      <c r="M241" s="51"/>
    </row>
    <row r="242" spans="1:13" ht="20.25" x14ac:dyDescent="0.3">
      <c r="A242" s="76"/>
      <c r="B242" s="76"/>
      <c r="C242" s="76"/>
      <c r="D242" s="76"/>
      <c r="E242" s="76"/>
      <c r="F242" s="76"/>
      <c r="G242" s="76"/>
      <c r="H242" s="77"/>
      <c r="I242" s="67"/>
      <c r="J242" s="67"/>
      <c r="K242" s="51"/>
      <c r="L242" s="51"/>
      <c r="M242" s="51"/>
    </row>
    <row r="243" spans="1:13" ht="18.75" x14ac:dyDescent="0.3">
      <c r="A243" s="193"/>
      <c r="B243" s="125"/>
      <c r="C243" s="125"/>
      <c r="D243" s="125"/>
      <c r="E243" s="125"/>
      <c r="F243" s="125"/>
      <c r="G243" s="125"/>
      <c r="H243" s="57"/>
      <c r="I243" s="67"/>
      <c r="J243" s="67"/>
      <c r="K243" s="51"/>
      <c r="L243" s="51"/>
      <c r="M243" s="51"/>
    </row>
    <row r="244" spans="1:13" ht="20.25" x14ac:dyDescent="0.3">
      <c r="A244" s="64"/>
      <c r="B244" s="78"/>
      <c r="C244" s="78"/>
      <c r="D244" s="78"/>
      <c r="E244" s="78"/>
      <c r="F244" s="78"/>
      <c r="G244" s="78"/>
      <c r="H244" s="65"/>
      <c r="K244" s="51"/>
      <c r="L244" s="51"/>
      <c r="M244" s="51"/>
    </row>
    <row r="245" spans="1:13" ht="20.25" x14ac:dyDescent="0.3">
      <c r="A245" s="64"/>
      <c r="B245" s="78"/>
      <c r="C245" s="78"/>
      <c r="D245" s="78"/>
      <c r="E245" s="78"/>
      <c r="F245" s="78"/>
      <c r="G245" s="78"/>
      <c r="H245" s="65"/>
      <c r="K245" s="51"/>
      <c r="L245" s="51"/>
      <c r="M245" s="51"/>
    </row>
    <row r="246" spans="1:13" ht="20.25" x14ac:dyDescent="0.3">
      <c r="A246" s="64"/>
      <c r="B246" s="78"/>
      <c r="C246" s="78"/>
      <c r="D246" s="78"/>
      <c r="E246" s="78"/>
      <c r="F246" s="78"/>
      <c r="G246" s="78"/>
      <c r="H246" s="65"/>
      <c r="K246" s="51"/>
      <c r="L246" s="51"/>
      <c r="M246" s="51"/>
    </row>
    <row r="247" spans="1:13" ht="20.25" x14ac:dyDescent="0.3">
      <c r="A247" s="64"/>
      <c r="B247" s="78"/>
      <c r="C247" s="78"/>
      <c r="D247" s="78"/>
      <c r="E247" s="78"/>
      <c r="F247" s="78"/>
      <c r="G247" s="78"/>
      <c r="H247" s="65"/>
      <c r="K247" s="51"/>
      <c r="L247" s="51"/>
      <c r="M247" s="51"/>
    </row>
    <row r="248" spans="1:13" ht="20.25" x14ac:dyDescent="0.3">
      <c r="A248" s="64"/>
      <c r="B248" s="78"/>
      <c r="C248" s="78"/>
      <c r="D248" s="78"/>
      <c r="E248" s="78"/>
      <c r="F248" s="78"/>
      <c r="G248" s="78"/>
      <c r="H248" s="65"/>
      <c r="K248" s="51"/>
      <c r="L248" s="51"/>
      <c r="M248" s="51"/>
    </row>
    <row r="249" spans="1:13" ht="20.25" x14ac:dyDescent="0.3">
      <c r="A249" s="64"/>
      <c r="B249" s="78"/>
      <c r="C249" s="78"/>
      <c r="D249" s="78"/>
      <c r="E249" s="78"/>
      <c r="F249" s="78"/>
      <c r="G249" s="78"/>
      <c r="H249" s="65"/>
      <c r="K249" s="51"/>
      <c r="L249" s="51"/>
      <c r="M249" s="51"/>
    </row>
    <row r="250" spans="1:13" ht="20.25" x14ac:dyDescent="0.3">
      <c r="A250" s="64"/>
      <c r="B250" s="78"/>
      <c r="C250" s="78"/>
      <c r="D250" s="78"/>
      <c r="E250" s="78"/>
      <c r="F250" s="78"/>
      <c r="G250" s="78"/>
      <c r="H250" s="65"/>
      <c r="K250" s="51"/>
      <c r="L250" s="51"/>
      <c r="M250" s="51"/>
    </row>
    <row r="251" spans="1:13" ht="20.25" x14ac:dyDescent="0.3">
      <c r="A251" s="64"/>
      <c r="B251" s="78"/>
      <c r="C251" s="78"/>
      <c r="D251" s="78"/>
      <c r="E251" s="78"/>
      <c r="F251" s="78"/>
      <c r="G251" s="78"/>
      <c r="H251" s="65"/>
      <c r="K251" s="51"/>
      <c r="L251" s="51"/>
      <c r="M251" s="51"/>
    </row>
    <row r="252" spans="1:13" ht="20.25" customHeight="1" x14ac:dyDescent="0.3">
      <c r="A252" s="191"/>
      <c r="B252" s="12"/>
      <c r="C252" s="12"/>
      <c r="D252" s="12"/>
      <c r="E252" s="12"/>
      <c r="F252" s="12"/>
      <c r="G252" s="12"/>
      <c r="H252" s="129"/>
      <c r="I252" s="162"/>
      <c r="J252" s="129"/>
      <c r="K252" s="51"/>
      <c r="L252" s="51"/>
      <c r="M252" s="51"/>
    </row>
    <row r="253" spans="1:13" ht="20.25" customHeight="1" x14ac:dyDescent="0.3">
      <c r="A253" s="64"/>
      <c r="B253" s="65"/>
      <c r="C253" s="65"/>
      <c r="D253" s="65"/>
      <c r="E253" s="65"/>
      <c r="F253" s="65"/>
      <c r="G253" s="65"/>
      <c r="H253" s="65"/>
      <c r="I253" s="65"/>
      <c r="J253" s="65"/>
      <c r="K253" s="51"/>
      <c r="L253" s="51"/>
      <c r="M253" s="51"/>
    </row>
    <row r="254" spans="1:13" ht="20.25" x14ac:dyDescent="0.3">
      <c r="A254" s="64"/>
      <c r="B254" s="65"/>
      <c r="C254" s="65"/>
      <c r="D254" s="65"/>
      <c r="E254" s="65"/>
      <c r="F254" s="65"/>
      <c r="G254" s="65"/>
      <c r="H254" s="65"/>
      <c r="I254" s="45"/>
      <c r="J254" s="45"/>
      <c r="K254" s="51"/>
      <c r="L254" s="51"/>
      <c r="M254" s="51"/>
    </row>
    <row r="255" spans="1:13" ht="18.75" x14ac:dyDescent="0.3">
      <c r="A255" s="48"/>
      <c r="B255" s="106"/>
      <c r="C255" s="106"/>
      <c r="D255" s="106"/>
      <c r="E255" s="106"/>
      <c r="F255" s="106"/>
      <c r="G255" s="106"/>
      <c r="H255" s="106"/>
      <c r="I255" s="57"/>
      <c r="J255" s="57"/>
      <c r="K255" s="51"/>
      <c r="L255" s="51"/>
      <c r="M255" s="51"/>
    </row>
    <row r="256" spans="1:13" ht="20.25" x14ac:dyDescent="0.3">
      <c r="A256" s="79"/>
      <c r="B256" s="79"/>
      <c r="C256" s="79"/>
      <c r="D256" s="79"/>
      <c r="E256" s="79"/>
      <c r="F256" s="79"/>
      <c r="G256" s="79"/>
      <c r="H256" s="80"/>
      <c r="I256" s="45"/>
      <c r="J256" s="45"/>
      <c r="K256" s="51"/>
      <c r="L256" s="51"/>
      <c r="M256" s="51"/>
    </row>
    <row r="257" spans="1:13" ht="20.25" x14ac:dyDescent="0.3">
      <c r="A257" s="81"/>
      <c r="B257" s="81"/>
      <c r="C257" s="81"/>
      <c r="D257" s="81"/>
      <c r="E257" s="81"/>
      <c r="F257" s="81"/>
      <c r="G257" s="81"/>
      <c r="H257" s="82"/>
      <c r="I257" s="45"/>
      <c r="J257" s="45"/>
      <c r="K257" s="51"/>
      <c r="L257" s="51"/>
      <c r="M257" s="51"/>
    </row>
    <row r="258" spans="1:13" ht="18.75" x14ac:dyDescent="0.3">
      <c r="A258" s="83"/>
      <c r="B258" s="83"/>
      <c r="C258" s="83"/>
      <c r="D258" s="83"/>
      <c r="E258" s="83"/>
      <c r="F258" s="83"/>
      <c r="G258" s="83"/>
      <c r="H258" s="84"/>
      <c r="I258" s="45"/>
      <c r="J258" s="45"/>
      <c r="K258" s="51"/>
      <c r="L258" s="51"/>
      <c r="M258" s="51"/>
    </row>
    <row r="259" spans="1:13" ht="18.75" x14ac:dyDescent="0.3">
      <c r="A259" s="83"/>
      <c r="B259" s="85"/>
      <c r="C259" s="85"/>
      <c r="D259" s="85"/>
      <c r="E259" s="85"/>
      <c r="F259" s="85"/>
      <c r="G259" s="85"/>
      <c r="H259" s="84"/>
      <c r="I259" s="45"/>
      <c r="J259" s="45"/>
      <c r="K259" s="51"/>
      <c r="L259" s="51"/>
      <c r="M259" s="51"/>
    </row>
    <row r="260" spans="1:13" ht="18.75" x14ac:dyDescent="0.3">
      <c r="A260" s="86"/>
      <c r="B260" s="86"/>
      <c r="C260" s="86"/>
      <c r="D260" s="86"/>
      <c r="E260" s="86"/>
      <c r="F260" s="86"/>
      <c r="G260" s="86"/>
      <c r="H260" s="87"/>
      <c r="I260" s="88"/>
      <c r="J260" s="88"/>
      <c r="K260" s="51"/>
      <c r="L260" s="51"/>
      <c r="M260" s="51"/>
    </row>
    <row r="261" spans="1:13" ht="18.75" x14ac:dyDescent="0.3">
      <c r="A261" s="48"/>
      <c r="B261" s="75"/>
      <c r="C261" s="75"/>
      <c r="D261" s="75"/>
      <c r="E261" s="75"/>
      <c r="F261" s="75"/>
      <c r="G261" s="75"/>
      <c r="H261" s="106"/>
      <c r="I261" s="45"/>
      <c r="J261" s="45"/>
      <c r="K261" s="51"/>
      <c r="L261" s="51"/>
      <c r="M261" s="51"/>
    </row>
    <row r="262" spans="1:13" ht="18.75" x14ac:dyDescent="0.3">
      <c r="A262" s="86"/>
      <c r="B262" s="86"/>
      <c r="C262" s="86"/>
      <c r="D262" s="86"/>
      <c r="E262" s="86"/>
      <c r="F262" s="86"/>
      <c r="G262" s="86"/>
      <c r="H262" s="87"/>
      <c r="I262" s="45"/>
      <c r="J262" s="45"/>
      <c r="K262" s="51"/>
      <c r="L262" s="51"/>
      <c r="M262" s="51"/>
    </row>
    <row r="263" spans="1:13" ht="18.75" x14ac:dyDescent="0.3">
      <c r="A263" s="193"/>
      <c r="B263" s="125"/>
      <c r="C263" s="125"/>
      <c r="D263" s="125"/>
      <c r="E263" s="125"/>
      <c r="F263" s="125"/>
      <c r="G263" s="125"/>
      <c r="H263" s="57"/>
      <c r="I263" s="45"/>
      <c r="J263" s="45"/>
      <c r="K263" s="51"/>
      <c r="L263" s="51"/>
      <c r="M263" s="51"/>
    </row>
    <row r="264" spans="1:13" ht="18.75" x14ac:dyDescent="0.3">
      <c r="A264" s="193"/>
      <c r="B264" s="125"/>
      <c r="C264" s="125"/>
      <c r="D264" s="125"/>
      <c r="E264" s="125"/>
      <c r="F264" s="125"/>
      <c r="G264" s="125"/>
      <c r="H264" s="57"/>
      <c r="I264" s="45"/>
      <c r="J264" s="45"/>
      <c r="K264" s="51"/>
      <c r="L264" s="51"/>
      <c r="M264" s="51"/>
    </row>
    <row r="265" spans="1:13" ht="18.75" x14ac:dyDescent="0.3">
      <c r="A265" s="193"/>
      <c r="B265" s="125"/>
      <c r="C265" s="125"/>
      <c r="D265" s="125"/>
      <c r="E265" s="125"/>
      <c r="F265" s="125"/>
      <c r="G265" s="125"/>
      <c r="H265" s="57"/>
      <c r="I265" s="45"/>
      <c r="J265" s="45"/>
      <c r="K265" s="51"/>
      <c r="L265" s="51"/>
      <c r="M265" s="51"/>
    </row>
    <row r="266" spans="1:13" ht="18.75" x14ac:dyDescent="0.3">
      <c r="A266" s="193"/>
      <c r="B266" s="125"/>
      <c r="C266" s="125"/>
      <c r="D266" s="125"/>
      <c r="E266" s="125"/>
      <c r="F266" s="125"/>
      <c r="G266" s="125"/>
      <c r="H266" s="57"/>
      <c r="I266" s="45"/>
      <c r="J266" s="45"/>
      <c r="K266" s="51"/>
      <c r="L266" s="51"/>
      <c r="M266" s="51"/>
    </row>
    <row r="267" spans="1:13" ht="18.75" x14ac:dyDescent="0.3">
      <c r="A267" s="193"/>
      <c r="B267" s="125"/>
      <c r="C267" s="125"/>
      <c r="D267" s="125"/>
      <c r="E267" s="125"/>
      <c r="F267" s="125"/>
      <c r="G267" s="125"/>
      <c r="H267" s="57"/>
      <c r="I267" s="45"/>
      <c r="J267" s="45"/>
      <c r="K267" s="51"/>
      <c r="L267" s="51"/>
      <c r="M267" s="51"/>
    </row>
    <row r="268" spans="1:13" ht="18.75" x14ac:dyDescent="0.3">
      <c r="A268" s="193"/>
      <c r="B268" s="125"/>
      <c r="C268" s="125"/>
      <c r="D268" s="125"/>
      <c r="E268" s="125"/>
      <c r="F268" s="125"/>
      <c r="G268" s="125"/>
      <c r="H268" s="57"/>
      <c r="I268" s="45"/>
      <c r="J268" s="45"/>
      <c r="K268" s="51"/>
      <c r="L268" s="51"/>
      <c r="M268" s="51"/>
    </row>
    <row r="269" spans="1:13" ht="18.75" x14ac:dyDescent="0.3">
      <c r="A269" s="193"/>
      <c r="B269" s="125"/>
      <c r="C269" s="125"/>
      <c r="D269" s="125"/>
      <c r="E269" s="125"/>
      <c r="F269" s="125"/>
      <c r="G269" s="125"/>
      <c r="H269" s="57"/>
      <c r="I269" s="45"/>
      <c r="J269" s="45"/>
      <c r="K269" s="51"/>
      <c r="L269" s="51"/>
      <c r="M269" s="51"/>
    </row>
    <row r="270" spans="1:13" ht="18.75" x14ac:dyDescent="0.3">
      <c r="A270" s="193"/>
      <c r="B270" s="125"/>
      <c r="C270" s="125"/>
      <c r="D270" s="125"/>
      <c r="E270" s="125"/>
      <c r="F270" s="125"/>
      <c r="G270" s="125"/>
      <c r="H270" s="57"/>
      <c r="I270" s="45"/>
      <c r="J270" s="45"/>
      <c r="K270" s="51"/>
      <c r="L270" s="51"/>
      <c r="M270" s="51"/>
    </row>
    <row r="271" spans="1:13" ht="18.75" x14ac:dyDescent="0.3">
      <c r="A271" s="193"/>
      <c r="B271" s="125"/>
      <c r="C271" s="125"/>
      <c r="D271" s="125"/>
      <c r="E271" s="125"/>
      <c r="F271" s="125"/>
      <c r="G271" s="125"/>
      <c r="H271" s="57"/>
      <c r="I271" s="45"/>
      <c r="J271" s="45"/>
      <c r="K271" s="51"/>
      <c r="L271" s="51"/>
      <c r="M271" s="51"/>
    </row>
    <row r="272" spans="1:13" ht="18.75" x14ac:dyDescent="0.3">
      <c r="A272" s="193"/>
      <c r="B272" s="125"/>
      <c r="C272" s="125"/>
      <c r="D272" s="125"/>
      <c r="E272" s="125"/>
      <c r="F272" s="125"/>
      <c r="G272" s="125"/>
      <c r="H272" s="57"/>
      <c r="I272" s="45"/>
      <c r="J272" s="45"/>
      <c r="K272" s="51"/>
      <c r="L272" s="51"/>
      <c r="M272" s="51"/>
    </row>
    <row r="273" spans="1:13" ht="18.75" x14ac:dyDescent="0.3">
      <c r="A273" s="193"/>
      <c r="B273" s="125"/>
      <c r="C273" s="125"/>
      <c r="D273" s="125"/>
      <c r="E273" s="125"/>
      <c r="F273" s="125"/>
      <c r="G273" s="125"/>
      <c r="H273" s="57"/>
      <c r="I273" s="45"/>
      <c r="J273" s="45"/>
      <c r="K273" s="51"/>
      <c r="L273" s="51"/>
      <c r="M273" s="51"/>
    </row>
    <row r="274" spans="1:13" ht="18.75" x14ac:dyDescent="0.3">
      <c r="A274" s="89"/>
      <c r="B274" s="89"/>
      <c r="C274" s="89"/>
      <c r="D274" s="89"/>
      <c r="E274" s="89"/>
      <c r="F274" s="89"/>
      <c r="G274" s="89"/>
      <c r="H274" s="90"/>
      <c r="I274" s="33"/>
      <c r="J274" s="33"/>
      <c r="K274" s="51"/>
      <c r="L274" s="51"/>
      <c r="M274" s="51"/>
    </row>
    <row r="275" spans="1:13" ht="18.75" x14ac:dyDescent="0.3">
      <c r="A275" s="89"/>
      <c r="B275" s="89"/>
      <c r="C275" s="89"/>
      <c r="D275" s="89"/>
      <c r="E275" s="89"/>
      <c r="F275" s="89"/>
      <c r="G275" s="89"/>
      <c r="H275" s="90"/>
      <c r="I275" s="33"/>
      <c r="J275" s="33"/>
      <c r="K275" s="51"/>
      <c r="L275" s="51"/>
      <c r="M275" s="51"/>
    </row>
    <row r="276" spans="1:13" ht="27" customHeight="1" x14ac:dyDescent="0.3">
      <c r="A276" s="193"/>
      <c r="B276" s="125"/>
      <c r="C276" s="125"/>
      <c r="D276" s="125"/>
      <c r="E276" s="125"/>
      <c r="F276" s="125"/>
      <c r="G276" s="125"/>
      <c r="H276" s="57"/>
      <c r="I276" s="45"/>
      <c r="J276" s="45"/>
      <c r="K276" s="51"/>
      <c r="L276" s="51"/>
      <c r="M276" s="51"/>
    </row>
    <row r="277" spans="1:13" ht="42.75" customHeight="1" x14ac:dyDescent="0.3">
      <c r="A277" s="193"/>
      <c r="B277" s="125"/>
      <c r="C277" s="125"/>
      <c r="D277" s="125"/>
      <c r="E277" s="125"/>
      <c r="F277" s="125"/>
      <c r="G277" s="125"/>
      <c r="H277" s="57"/>
      <c r="I277" s="45"/>
      <c r="J277" s="45"/>
      <c r="K277" s="51"/>
      <c r="L277" s="51"/>
      <c r="M277" s="51"/>
    </row>
    <row r="278" spans="1:13" ht="66.75" customHeight="1" x14ac:dyDescent="0.3">
      <c r="A278" s="89"/>
      <c r="B278" s="89"/>
      <c r="C278" s="89"/>
      <c r="D278" s="89"/>
      <c r="E278" s="89"/>
      <c r="F278" s="89"/>
      <c r="G278" s="89"/>
      <c r="H278" s="90"/>
      <c r="I278" s="33"/>
      <c r="J278" s="33"/>
      <c r="K278" s="51"/>
      <c r="L278" s="51"/>
      <c r="M278" s="51"/>
    </row>
    <row r="279" spans="1:13" ht="49.5" customHeight="1" x14ac:dyDescent="0.3">
      <c r="A279" s="89"/>
      <c r="B279" s="89"/>
      <c r="C279" s="89"/>
      <c r="D279" s="89"/>
      <c r="E279" s="89"/>
      <c r="F279" s="89"/>
      <c r="G279" s="89"/>
      <c r="H279" s="90"/>
      <c r="I279" s="33"/>
      <c r="J279" s="33"/>
      <c r="K279" s="51"/>
      <c r="L279" s="51"/>
      <c r="M279" s="51"/>
    </row>
    <row r="280" spans="1:13" ht="67.5" customHeight="1" x14ac:dyDescent="0.3">
      <c r="A280" s="89"/>
      <c r="B280" s="89"/>
      <c r="C280" s="89"/>
      <c r="D280" s="89"/>
      <c r="E280" s="89"/>
      <c r="F280" s="89"/>
      <c r="G280" s="89"/>
      <c r="H280" s="90"/>
      <c r="I280" s="33"/>
      <c r="J280" s="33"/>
      <c r="K280" s="51"/>
      <c r="L280" s="51"/>
      <c r="M280" s="51"/>
    </row>
    <row r="281" spans="1:13" ht="45" customHeight="1" x14ac:dyDescent="0.3">
      <c r="A281" s="89"/>
      <c r="B281" s="89"/>
      <c r="C281" s="89"/>
      <c r="D281" s="89"/>
      <c r="E281" s="89"/>
      <c r="F281" s="89"/>
      <c r="G281" s="89"/>
      <c r="H281" s="90"/>
      <c r="I281" s="33"/>
      <c r="J281" s="33"/>
      <c r="K281" s="51"/>
      <c r="L281" s="51"/>
      <c r="M281" s="51"/>
    </row>
    <row r="282" spans="1:13" ht="36" customHeight="1" x14ac:dyDescent="0.3">
      <c r="A282" s="89"/>
      <c r="B282" s="89"/>
      <c r="C282" s="89"/>
      <c r="D282" s="89"/>
      <c r="E282" s="89"/>
      <c r="F282" s="89"/>
      <c r="G282" s="89"/>
      <c r="H282" s="90"/>
      <c r="I282" s="33"/>
      <c r="J282" s="33"/>
      <c r="K282" s="51"/>
      <c r="L282" s="51"/>
      <c r="M282" s="51"/>
    </row>
    <row r="283" spans="1:13" ht="28.5" customHeight="1" x14ac:dyDescent="0.3">
      <c r="A283" s="193"/>
      <c r="B283" s="125"/>
      <c r="C283" s="125"/>
      <c r="D283" s="125"/>
      <c r="E283" s="125"/>
      <c r="F283" s="125"/>
      <c r="G283" s="125"/>
      <c r="H283" s="57"/>
      <c r="I283" s="45"/>
      <c r="J283" s="45"/>
      <c r="K283" s="51"/>
      <c r="L283" s="51"/>
      <c r="M283" s="51"/>
    </row>
    <row r="284" spans="1:13" ht="36.75" customHeight="1" x14ac:dyDescent="0.3">
      <c r="A284" s="193"/>
      <c r="B284" s="125"/>
      <c r="C284" s="125"/>
      <c r="D284" s="125"/>
      <c r="E284" s="125"/>
      <c r="F284" s="125"/>
      <c r="G284" s="125"/>
      <c r="H284" s="57"/>
      <c r="I284" s="91"/>
      <c r="J284" s="91"/>
      <c r="K284" s="51"/>
      <c r="L284" s="51"/>
      <c r="M284" s="51"/>
    </row>
    <row r="285" spans="1:13" ht="47.25" customHeight="1" x14ac:dyDescent="0.3">
      <c r="A285" s="193"/>
      <c r="B285" s="125"/>
      <c r="C285" s="125"/>
      <c r="D285" s="125"/>
      <c r="E285" s="125"/>
      <c r="F285" s="125"/>
      <c r="G285" s="125"/>
      <c r="H285" s="57"/>
      <c r="I285" s="91"/>
      <c r="J285" s="91"/>
      <c r="K285" s="51"/>
      <c r="L285" s="51"/>
      <c r="M285" s="51"/>
    </row>
    <row r="286" spans="1:13" ht="45" customHeight="1" x14ac:dyDescent="0.3">
      <c r="A286" s="89"/>
      <c r="B286" s="89"/>
      <c r="C286" s="89"/>
      <c r="D286" s="89"/>
      <c r="E286" s="89"/>
      <c r="F286" s="89"/>
      <c r="G286" s="89"/>
      <c r="H286" s="90"/>
      <c r="I286" s="33"/>
      <c r="J286" s="33"/>
      <c r="K286" s="51"/>
      <c r="L286" s="51"/>
      <c r="M286" s="51"/>
    </row>
    <row r="287" spans="1:13" ht="63.75" customHeight="1" x14ac:dyDescent="0.3">
      <c r="A287" s="89"/>
      <c r="B287" s="89"/>
      <c r="C287" s="89"/>
      <c r="D287" s="89"/>
      <c r="E287" s="89"/>
      <c r="F287" s="89"/>
      <c r="G287" s="89"/>
      <c r="H287" s="90"/>
      <c r="I287" s="33"/>
      <c r="J287" s="33"/>
      <c r="K287" s="51"/>
      <c r="L287" s="51"/>
      <c r="M287" s="51"/>
    </row>
    <row r="288" spans="1:13" ht="44.25" customHeight="1" x14ac:dyDescent="0.3">
      <c r="A288" s="89"/>
      <c r="B288" s="89"/>
      <c r="C288" s="89"/>
      <c r="D288" s="89"/>
      <c r="E288" s="89"/>
      <c r="F288" s="89"/>
      <c r="G288" s="89"/>
      <c r="H288" s="90"/>
      <c r="I288" s="33"/>
      <c r="J288" s="33"/>
      <c r="K288" s="51"/>
      <c r="L288" s="51"/>
      <c r="M288" s="51"/>
    </row>
    <row r="289" spans="1:13" ht="45.75" customHeight="1" x14ac:dyDescent="0.3">
      <c r="A289" s="193"/>
      <c r="B289" s="125"/>
      <c r="C289" s="125"/>
      <c r="D289" s="125"/>
      <c r="E289" s="125"/>
      <c r="F289" s="125"/>
      <c r="G289" s="125"/>
      <c r="H289" s="57"/>
      <c r="I289" s="92"/>
      <c r="J289" s="92"/>
      <c r="K289" s="51"/>
      <c r="L289" s="51"/>
      <c r="M289" s="51"/>
    </row>
    <row r="290" spans="1:13" ht="42" customHeight="1" x14ac:dyDescent="0.3">
      <c r="A290" s="193"/>
      <c r="B290" s="125"/>
      <c r="C290" s="125"/>
      <c r="D290" s="125"/>
      <c r="E290" s="125"/>
      <c r="F290" s="125"/>
      <c r="G290" s="125"/>
      <c r="H290" s="57"/>
      <c r="I290" s="91"/>
      <c r="J290" s="91"/>
      <c r="K290" s="51"/>
      <c r="L290" s="51"/>
      <c r="M290" s="51"/>
    </row>
    <row r="291" spans="1:13" ht="18.75" x14ac:dyDescent="0.3">
      <c r="A291" s="193"/>
      <c r="B291" s="125"/>
      <c r="C291" s="125"/>
      <c r="D291" s="125"/>
      <c r="E291" s="125"/>
      <c r="F291" s="125"/>
      <c r="G291" s="125"/>
      <c r="H291" s="57"/>
      <c r="I291" s="91"/>
      <c r="J291" s="91"/>
      <c r="K291" s="51"/>
      <c r="L291" s="51"/>
      <c r="M291" s="51"/>
    </row>
    <row r="292" spans="1:13" ht="18.75" x14ac:dyDescent="0.3">
      <c r="A292" s="193"/>
      <c r="B292" s="125"/>
      <c r="C292" s="125"/>
      <c r="D292" s="125"/>
      <c r="E292" s="125"/>
      <c r="F292" s="125"/>
      <c r="G292" s="125"/>
      <c r="H292" s="57"/>
      <c r="I292" s="91"/>
      <c r="J292" s="91"/>
      <c r="K292" s="51"/>
      <c r="L292" s="51"/>
      <c r="M292" s="51"/>
    </row>
    <row r="293" spans="1:13" ht="18.75" x14ac:dyDescent="0.2">
      <c r="A293" s="193"/>
      <c r="B293" s="125"/>
      <c r="C293" s="125"/>
      <c r="D293" s="125"/>
      <c r="E293" s="125"/>
      <c r="F293" s="125"/>
      <c r="G293" s="125"/>
      <c r="H293" s="57"/>
      <c r="I293" s="91"/>
      <c r="J293" s="91"/>
      <c r="K293" s="19"/>
      <c r="L293" s="19"/>
      <c r="M293" s="19"/>
    </row>
    <row r="294" spans="1:13" x14ac:dyDescent="0.2">
      <c r="A294" s="89"/>
      <c r="B294" s="89"/>
      <c r="C294" s="89"/>
      <c r="D294" s="89"/>
      <c r="E294" s="89"/>
      <c r="F294" s="89"/>
      <c r="G294" s="89"/>
      <c r="H294" s="90"/>
      <c r="I294" s="33"/>
      <c r="J294" s="33"/>
    </row>
    <row r="295" spans="1:13" x14ac:dyDescent="0.2">
      <c r="A295" s="89"/>
      <c r="B295" s="89"/>
      <c r="C295" s="89"/>
      <c r="D295" s="89"/>
      <c r="E295" s="89"/>
      <c r="F295" s="89"/>
      <c r="G295" s="89"/>
      <c r="H295" s="90"/>
      <c r="I295" s="33"/>
      <c r="J295" s="33"/>
    </row>
    <row r="296" spans="1:13" ht="18.75" x14ac:dyDescent="0.2">
      <c r="A296" s="193"/>
      <c r="B296" s="37"/>
      <c r="C296" s="37"/>
      <c r="D296" s="37"/>
      <c r="E296" s="37"/>
      <c r="F296" s="37"/>
      <c r="G296" s="37"/>
      <c r="H296" s="57"/>
      <c r="I296" s="45"/>
      <c r="J296" s="45"/>
    </row>
    <row r="297" spans="1:13" ht="18.75" x14ac:dyDescent="0.3">
      <c r="A297" s="48"/>
      <c r="B297" s="75"/>
      <c r="C297" s="75"/>
      <c r="D297" s="75"/>
      <c r="E297" s="75"/>
      <c r="F297" s="75"/>
      <c r="G297" s="75"/>
      <c r="H297" s="106"/>
      <c r="I297" s="93"/>
      <c r="J297" s="93"/>
    </row>
    <row r="298" spans="1:13" ht="18.75" x14ac:dyDescent="0.3">
      <c r="A298" s="48"/>
      <c r="B298" s="75"/>
      <c r="C298" s="75"/>
      <c r="D298" s="75"/>
      <c r="E298" s="75"/>
      <c r="F298" s="75"/>
      <c r="G298" s="75"/>
      <c r="H298" s="106"/>
      <c r="I298" s="93"/>
      <c r="J298" s="93"/>
    </row>
    <row r="299" spans="1:13" ht="18.75" x14ac:dyDescent="0.3">
      <c r="A299" s="48"/>
      <c r="B299" s="75"/>
      <c r="C299" s="75"/>
      <c r="D299" s="75"/>
      <c r="E299" s="75"/>
      <c r="F299" s="75"/>
      <c r="G299" s="75"/>
      <c r="H299" s="106"/>
      <c r="I299" s="93"/>
      <c r="J299" s="93"/>
    </row>
    <row r="300" spans="1:13" ht="18.75" x14ac:dyDescent="0.3">
      <c r="A300" s="48"/>
      <c r="B300" s="75"/>
      <c r="C300" s="75"/>
      <c r="D300" s="75"/>
      <c r="E300" s="75"/>
      <c r="F300" s="75"/>
      <c r="G300" s="75"/>
      <c r="H300" s="106"/>
      <c r="I300" s="45"/>
      <c r="J300" s="45"/>
    </row>
    <row r="301" spans="1:13" ht="18.75" x14ac:dyDescent="0.3">
      <c r="A301" s="48"/>
      <c r="B301" s="75"/>
      <c r="C301" s="75"/>
      <c r="D301" s="75"/>
      <c r="E301" s="75"/>
      <c r="F301" s="75"/>
      <c r="G301" s="75"/>
      <c r="H301" s="106"/>
      <c r="I301" s="45"/>
      <c r="J301" s="45"/>
    </row>
    <row r="302" spans="1:13" x14ac:dyDescent="0.2">
      <c r="A302" s="104"/>
      <c r="B302" s="94"/>
      <c r="C302" s="94"/>
      <c r="D302" s="94"/>
      <c r="E302" s="94"/>
      <c r="F302" s="94"/>
      <c r="G302" s="94"/>
      <c r="H302" s="95"/>
      <c r="I302" s="33"/>
      <c r="J302" s="33"/>
    </row>
    <row r="303" spans="1:13" x14ac:dyDescent="0.2">
      <c r="A303" s="104"/>
      <c r="B303" s="94"/>
      <c r="C303" s="94"/>
      <c r="D303" s="94"/>
      <c r="E303" s="94"/>
      <c r="F303" s="94"/>
      <c r="G303" s="94"/>
      <c r="H303" s="95"/>
      <c r="I303" s="33"/>
      <c r="J303" s="33"/>
    </row>
    <row r="304" spans="1:13" ht="18.75" x14ac:dyDescent="0.2">
      <c r="A304" s="193"/>
      <c r="B304" s="37"/>
      <c r="C304" s="37"/>
      <c r="D304" s="37"/>
      <c r="E304" s="37"/>
      <c r="F304" s="37"/>
      <c r="G304" s="37"/>
      <c r="H304" s="57"/>
      <c r="I304" s="67"/>
      <c r="J304" s="67"/>
    </row>
    <row r="305" spans="1:10" ht="18.75" x14ac:dyDescent="0.2">
      <c r="A305" s="193"/>
      <c r="B305" s="37"/>
      <c r="C305" s="37"/>
      <c r="D305" s="37"/>
      <c r="E305" s="37"/>
      <c r="F305" s="37"/>
      <c r="G305" s="37"/>
      <c r="H305" s="57"/>
      <c r="I305" s="67"/>
      <c r="J305" s="67"/>
    </row>
    <row r="306" spans="1:10" ht="18.75" x14ac:dyDescent="0.2">
      <c r="A306" s="193"/>
      <c r="B306" s="37"/>
      <c r="C306" s="37"/>
      <c r="D306" s="37"/>
      <c r="E306" s="37"/>
      <c r="F306" s="37"/>
      <c r="G306" s="37"/>
      <c r="H306" s="57"/>
      <c r="I306" s="67"/>
      <c r="J306" s="67"/>
    </row>
    <row r="307" spans="1:10" ht="18.75" x14ac:dyDescent="0.2">
      <c r="A307" s="193"/>
      <c r="B307" s="37"/>
      <c r="C307" s="37"/>
      <c r="D307" s="37"/>
      <c r="E307" s="37"/>
      <c r="F307" s="37"/>
      <c r="G307" s="37"/>
      <c r="H307" s="57"/>
      <c r="I307" s="67"/>
      <c r="J307" s="67"/>
    </row>
    <row r="308" spans="1:10" ht="18.75" x14ac:dyDescent="0.2">
      <c r="A308" s="193"/>
      <c r="B308" s="37"/>
      <c r="C308" s="37"/>
      <c r="D308" s="37"/>
      <c r="E308" s="37"/>
      <c r="F308" s="37"/>
      <c r="G308" s="37"/>
      <c r="H308" s="57"/>
      <c r="I308" s="67"/>
      <c r="J308" s="67"/>
    </row>
    <row r="309" spans="1:10" ht="18.75" x14ac:dyDescent="0.2">
      <c r="A309" s="193"/>
      <c r="B309" s="37"/>
      <c r="C309" s="37"/>
      <c r="D309" s="37"/>
      <c r="E309" s="37"/>
      <c r="F309" s="37"/>
      <c r="G309" s="37"/>
      <c r="H309" s="57"/>
      <c r="I309" s="67"/>
      <c r="J309" s="67"/>
    </row>
    <row r="310" spans="1:10" ht="18.75" x14ac:dyDescent="0.2">
      <c r="A310" s="193"/>
      <c r="B310" s="37"/>
      <c r="C310" s="37"/>
      <c r="D310" s="37"/>
      <c r="E310" s="37"/>
      <c r="F310" s="37"/>
      <c r="G310" s="37"/>
      <c r="H310" s="57"/>
      <c r="I310" s="92"/>
      <c r="J310" s="92"/>
    </row>
    <row r="311" spans="1:10" x14ac:dyDescent="0.2">
      <c r="A311" s="89"/>
      <c r="B311" s="96"/>
      <c r="C311" s="96"/>
      <c r="D311" s="96"/>
      <c r="E311" s="96"/>
      <c r="F311" s="96"/>
      <c r="G311" s="96"/>
      <c r="H311" s="90"/>
      <c r="I311" s="97"/>
      <c r="J311" s="97"/>
    </row>
    <row r="312" spans="1:10" x14ac:dyDescent="0.2">
      <c r="A312" s="89"/>
      <c r="B312" s="96"/>
      <c r="C312" s="96"/>
      <c r="D312" s="96"/>
      <c r="E312" s="96"/>
      <c r="F312" s="96"/>
      <c r="G312" s="96"/>
      <c r="H312" s="90"/>
      <c r="I312" s="97"/>
      <c r="J312" s="97"/>
    </row>
    <row r="313" spans="1:10" ht="18.75" x14ac:dyDescent="0.2">
      <c r="A313" s="193"/>
      <c r="B313" s="37"/>
      <c r="C313" s="37"/>
      <c r="D313" s="37"/>
      <c r="E313" s="37"/>
      <c r="F313" s="37"/>
      <c r="G313" s="37"/>
      <c r="H313" s="57"/>
      <c r="I313" s="67"/>
      <c r="J313" s="67"/>
    </row>
    <row r="314" spans="1:10" ht="18.75" x14ac:dyDescent="0.2">
      <c r="A314" s="193"/>
      <c r="B314" s="37"/>
      <c r="C314" s="37"/>
      <c r="D314" s="37"/>
      <c r="E314" s="37"/>
      <c r="F314" s="37"/>
      <c r="G314" s="37"/>
      <c r="H314" s="57"/>
      <c r="I314" s="45"/>
      <c r="J314" s="45"/>
    </row>
    <row r="315" spans="1:10" ht="18.75" x14ac:dyDescent="0.2">
      <c r="A315" s="193"/>
      <c r="B315" s="37"/>
      <c r="C315" s="37"/>
      <c r="D315" s="37"/>
      <c r="E315" s="37"/>
      <c r="F315" s="37"/>
      <c r="G315" s="37"/>
      <c r="H315" s="57"/>
      <c r="I315" s="45"/>
      <c r="J315" s="45"/>
    </row>
    <row r="316" spans="1:10" x14ac:dyDescent="0.2">
      <c r="A316" s="89"/>
      <c r="B316" s="96"/>
      <c r="C316" s="96"/>
      <c r="D316" s="96"/>
      <c r="E316" s="96"/>
      <c r="F316" s="96"/>
      <c r="G316" s="96"/>
      <c r="H316" s="90"/>
      <c r="I316" s="33"/>
      <c r="J316" s="33"/>
    </row>
    <row r="317" spans="1:10" ht="18.75" x14ac:dyDescent="0.2">
      <c r="A317" s="193"/>
      <c r="B317" s="37"/>
      <c r="C317" s="37"/>
      <c r="D317" s="37"/>
      <c r="E317" s="37"/>
      <c r="F317" s="37"/>
      <c r="G317" s="37"/>
      <c r="H317" s="57"/>
      <c r="I317" s="45"/>
      <c r="J317" s="45"/>
    </row>
  </sheetData>
  <mergeCells count="71">
    <mergeCell ref="A70:A71"/>
    <mergeCell ref="B70:B71"/>
    <mergeCell ref="A75:A77"/>
    <mergeCell ref="A78:A81"/>
    <mergeCell ref="C78:C79"/>
    <mergeCell ref="H100:M100"/>
    <mergeCell ref="C72:C74"/>
    <mergeCell ref="D72:D74"/>
    <mergeCell ref="C75:C76"/>
    <mergeCell ref="D75:D76"/>
    <mergeCell ref="F75:F77"/>
    <mergeCell ref="G75:G77"/>
    <mergeCell ref="E75:E90"/>
    <mergeCell ref="D86:D90"/>
    <mergeCell ref="C86:C90"/>
    <mergeCell ref="C14:C16"/>
    <mergeCell ref="D14:D16"/>
    <mergeCell ref="E14:E16"/>
    <mergeCell ref="H101:M101"/>
    <mergeCell ref="E70:E74"/>
    <mergeCell ref="H95:M95"/>
    <mergeCell ref="H97:J97"/>
    <mergeCell ref="A91:H91"/>
    <mergeCell ref="A92:H92"/>
    <mergeCell ref="H96:M96"/>
    <mergeCell ref="B75:B77"/>
    <mergeCell ref="H72:H73"/>
    <mergeCell ref="F70:F71"/>
    <mergeCell ref="G70:G71"/>
    <mergeCell ref="H70:H71"/>
    <mergeCell ref="H99:M99"/>
    <mergeCell ref="I1:M1"/>
    <mergeCell ref="A2:B2"/>
    <mergeCell ref="I2:M2"/>
    <mergeCell ref="A4:B4"/>
    <mergeCell ref="I4:M4"/>
    <mergeCell ref="A5:B5"/>
    <mergeCell ref="I5:M5"/>
    <mergeCell ref="A9:A10"/>
    <mergeCell ref="A12:M12"/>
    <mergeCell ref="I9:I10"/>
    <mergeCell ref="F9:G9"/>
    <mergeCell ref="C9:D9"/>
    <mergeCell ref="J9:M9"/>
    <mergeCell ref="B9:B10"/>
    <mergeCell ref="H9:H10"/>
    <mergeCell ref="E9:E10"/>
    <mergeCell ref="A7:M7"/>
    <mergeCell ref="A8:M8"/>
    <mergeCell ref="F59:F60"/>
    <mergeCell ref="A68:H68"/>
    <mergeCell ref="E22:E38"/>
    <mergeCell ref="E41:E48"/>
    <mergeCell ref="E49:E54"/>
    <mergeCell ref="F42:F43"/>
    <mergeCell ref="G42:G43"/>
    <mergeCell ref="A49:A50"/>
    <mergeCell ref="B49:B50"/>
    <mergeCell ref="F49:F50"/>
    <mergeCell ref="G49:G50"/>
    <mergeCell ref="A42:A43"/>
    <mergeCell ref="B42:B43"/>
    <mergeCell ref="A59:A60"/>
    <mergeCell ref="G59:G60"/>
    <mergeCell ref="B59:B60"/>
    <mergeCell ref="C17:C20"/>
    <mergeCell ref="D17:D20"/>
    <mergeCell ref="E17:E20"/>
    <mergeCell ref="C22:C65"/>
    <mergeCell ref="D22:D65"/>
    <mergeCell ref="E55:E65"/>
  </mergeCells>
  <pageMargins left="0.55118110236220474" right="0.19685039370078741" top="0.6692913385826772" bottom="0.39370078740157483" header="0.39370078740157483" footer="0.78740157480314965"/>
  <pageSetup paperSize="9" scale="55" fitToHeight="0" orientation="landscape" r:id="rId1"/>
  <rowBreaks count="8" manualBreakCount="8">
    <brk id="26" max="12" man="1"/>
    <brk id="40" max="12" man="1"/>
    <brk id="58" max="12" man="1"/>
    <brk id="85" max="12" man="1"/>
    <brk id="106" max="12" man="1"/>
    <brk id="162" max="12" man="1"/>
    <brk id="186" max="12" man="1"/>
    <brk id="252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I53"/>
  <sheetViews>
    <sheetView topLeftCell="A25" zoomScale="110" zoomScaleNormal="110" workbookViewId="0">
      <selection activeCell="E46" sqref="E46"/>
    </sheetView>
  </sheetViews>
  <sheetFormatPr defaultRowHeight="15" x14ac:dyDescent="0.25"/>
  <cols>
    <col min="1" max="1" width="4.42578125" style="7" customWidth="1"/>
    <col min="2" max="2" width="19" style="6" customWidth="1"/>
    <col min="3" max="3" width="14.42578125" style="6" customWidth="1"/>
    <col min="4" max="4" width="37.28515625" style="6" customWidth="1"/>
    <col min="5" max="5" width="13.7109375" style="7" customWidth="1"/>
    <col min="6" max="7" width="13.85546875" style="6" customWidth="1"/>
    <col min="8" max="8" width="12.140625" style="6" bestFit="1" customWidth="1"/>
    <col min="9" max="9" width="13.28515625" style="6" bestFit="1" customWidth="1"/>
    <col min="10" max="16384" width="9.140625" style="6"/>
  </cols>
  <sheetData>
    <row r="1" spans="1:9" x14ac:dyDescent="0.25">
      <c r="A1" s="6"/>
      <c r="B1" s="5"/>
      <c r="C1" s="5"/>
      <c r="D1" s="5"/>
      <c r="E1" s="5"/>
      <c r="F1" s="5"/>
      <c r="G1" s="5"/>
      <c r="H1" s="8" t="s">
        <v>13</v>
      </c>
    </row>
    <row r="2" spans="1:9" x14ac:dyDescent="0.25">
      <c r="A2" s="248" t="s">
        <v>12</v>
      </c>
      <c r="B2" s="248"/>
      <c r="C2" s="248"/>
      <c r="D2" s="248"/>
      <c r="E2" s="248"/>
      <c r="F2" s="248"/>
      <c r="G2" s="248"/>
      <c r="H2" s="248"/>
    </row>
    <row r="3" spans="1:9" x14ac:dyDescent="0.25">
      <c r="A3" s="249" t="s">
        <v>16</v>
      </c>
      <c r="B3" s="249"/>
      <c r="C3" s="249"/>
      <c r="D3" s="249"/>
      <c r="E3" s="249"/>
      <c r="F3" s="249"/>
      <c r="G3" s="249"/>
      <c r="H3" s="249"/>
    </row>
    <row r="4" spans="1:9" ht="4.5" customHeight="1" x14ac:dyDescent="0.25">
      <c r="B4" s="7"/>
      <c r="C4" s="7"/>
      <c r="D4" s="7"/>
      <c r="F4" s="7"/>
      <c r="G4" s="7"/>
      <c r="H4" s="7"/>
    </row>
    <row r="5" spans="1:9" ht="15" customHeight="1" x14ac:dyDescent="0.25">
      <c r="A5" s="250" t="s">
        <v>0</v>
      </c>
      <c r="B5" s="251" t="s">
        <v>17</v>
      </c>
      <c r="C5" s="251" t="s">
        <v>15</v>
      </c>
      <c r="D5" s="250" t="s">
        <v>18</v>
      </c>
      <c r="E5" s="250"/>
      <c r="F5" s="250"/>
      <c r="G5" s="250"/>
      <c r="H5" s="250"/>
    </row>
    <row r="6" spans="1:9" ht="53.25" customHeight="1" x14ac:dyDescent="0.25">
      <c r="A6" s="250"/>
      <c r="B6" s="251"/>
      <c r="C6" s="251"/>
      <c r="D6" s="9" t="s">
        <v>2</v>
      </c>
      <c r="E6" s="10">
        <v>2016</v>
      </c>
      <c r="F6" s="10">
        <v>2017</v>
      </c>
      <c r="G6" s="10">
        <v>2018</v>
      </c>
      <c r="H6" s="10" t="s">
        <v>3</v>
      </c>
    </row>
    <row r="7" spans="1:9" ht="15" customHeight="1" x14ac:dyDescent="0.25">
      <c r="A7" s="258" t="s">
        <v>11</v>
      </c>
      <c r="B7" s="259"/>
      <c r="C7" s="256"/>
      <c r="D7" s="11" t="s">
        <v>7</v>
      </c>
      <c r="E7" s="4">
        <f>E8+E9+E10+E11</f>
        <v>222880620.43000001</v>
      </c>
      <c r="F7" s="4">
        <f t="shared" ref="F7:G7" si="0">F8+F9+F10+F11</f>
        <v>0</v>
      </c>
      <c r="G7" s="4">
        <f t="shared" si="0"/>
        <v>75600</v>
      </c>
      <c r="H7" s="4">
        <f>H8+H9+H10+H11</f>
        <v>222956220.43000001</v>
      </c>
      <c r="I7" s="173"/>
    </row>
    <row r="8" spans="1:9" x14ac:dyDescent="0.25">
      <c r="A8" s="260"/>
      <c r="B8" s="261"/>
      <c r="C8" s="256"/>
      <c r="D8" s="1" t="s">
        <v>6</v>
      </c>
      <c r="E8" s="3">
        <f>E13+E18+E23</f>
        <v>0</v>
      </c>
      <c r="F8" s="3">
        <f t="shared" ref="F8:H8" si="1">F13+F18+F23</f>
        <v>0</v>
      </c>
      <c r="G8" s="3">
        <f t="shared" si="1"/>
        <v>0</v>
      </c>
      <c r="H8" s="3">
        <f t="shared" si="1"/>
        <v>0</v>
      </c>
      <c r="I8" s="173"/>
    </row>
    <row r="9" spans="1:9" x14ac:dyDescent="0.25">
      <c r="A9" s="260"/>
      <c r="B9" s="261"/>
      <c r="C9" s="256"/>
      <c r="D9" s="1" t="s">
        <v>4</v>
      </c>
      <c r="E9" s="3">
        <f>E14+E19+E24</f>
        <v>15646646.49</v>
      </c>
      <c r="F9" s="3">
        <f t="shared" ref="F9:G9" si="2">F14+F19+F24</f>
        <v>0</v>
      </c>
      <c r="G9" s="3">
        <f t="shared" si="2"/>
        <v>0</v>
      </c>
      <c r="H9" s="3">
        <f>H14+H19+H24</f>
        <v>15646646.49</v>
      </c>
      <c r="I9" s="173"/>
    </row>
    <row r="10" spans="1:9" x14ac:dyDescent="0.25">
      <c r="A10" s="260"/>
      <c r="B10" s="261"/>
      <c r="C10" s="256"/>
      <c r="D10" s="1" t="s">
        <v>5</v>
      </c>
      <c r="E10" s="3">
        <f>E15+E20+E25</f>
        <v>207233973.94</v>
      </c>
      <c r="F10" s="3">
        <f t="shared" ref="F10:H10" si="3">F15+F20+F25</f>
        <v>0</v>
      </c>
      <c r="G10" s="3">
        <f t="shared" si="3"/>
        <v>75600</v>
      </c>
      <c r="H10" s="3">
        <f t="shared" si="3"/>
        <v>207309573.94</v>
      </c>
      <c r="I10" s="173"/>
    </row>
    <row r="11" spans="1:9" ht="23.25" customHeight="1" x14ac:dyDescent="0.25">
      <c r="A11" s="260"/>
      <c r="B11" s="261"/>
      <c r="C11" s="256"/>
      <c r="D11" s="1" t="s">
        <v>8</v>
      </c>
      <c r="E11" s="3">
        <f>E16+E21+E26</f>
        <v>0</v>
      </c>
      <c r="F11" s="3">
        <f t="shared" ref="F11:H11" si="4">F16+F21+F26</f>
        <v>0</v>
      </c>
      <c r="G11" s="3">
        <f t="shared" si="4"/>
        <v>0</v>
      </c>
      <c r="H11" s="3">
        <f t="shared" si="4"/>
        <v>0</v>
      </c>
      <c r="I11" s="173"/>
    </row>
    <row r="12" spans="1:9" ht="15.75" customHeight="1" x14ac:dyDescent="0.25">
      <c r="A12" s="260"/>
      <c r="B12" s="261"/>
      <c r="C12" s="250" t="s">
        <v>14</v>
      </c>
      <c r="D12" s="11" t="s">
        <v>7</v>
      </c>
      <c r="E12" s="4">
        <f>E13+E14+E15+E16</f>
        <v>2149999</v>
      </c>
      <c r="F12" s="4">
        <f t="shared" ref="F12:G12" si="5">F13+F14+F15+F16</f>
        <v>0</v>
      </c>
      <c r="G12" s="4">
        <f t="shared" si="5"/>
        <v>0</v>
      </c>
      <c r="H12" s="4">
        <f t="shared" ref="H12:H16" si="6">SUM(E12:G12)</f>
        <v>2149999</v>
      </c>
      <c r="I12" s="173"/>
    </row>
    <row r="13" spans="1:9" ht="15.75" customHeight="1" x14ac:dyDescent="0.25">
      <c r="A13" s="260"/>
      <c r="B13" s="261"/>
      <c r="C13" s="250"/>
      <c r="D13" s="1" t="s">
        <v>6</v>
      </c>
      <c r="E13" s="3">
        <f t="shared" ref="E13:G16" si="7">E29</f>
        <v>0</v>
      </c>
      <c r="F13" s="3">
        <f t="shared" si="7"/>
        <v>0</v>
      </c>
      <c r="G13" s="3">
        <f t="shared" si="7"/>
        <v>0</v>
      </c>
      <c r="H13" s="4">
        <f t="shared" si="6"/>
        <v>0</v>
      </c>
      <c r="I13" s="173"/>
    </row>
    <row r="14" spans="1:9" ht="15.75" customHeight="1" x14ac:dyDescent="0.25">
      <c r="A14" s="260"/>
      <c r="B14" s="261"/>
      <c r="C14" s="250"/>
      <c r="D14" s="1" t="s">
        <v>4</v>
      </c>
      <c r="E14" s="3">
        <f t="shared" si="7"/>
        <v>0</v>
      </c>
      <c r="F14" s="3">
        <f t="shared" si="7"/>
        <v>0</v>
      </c>
      <c r="G14" s="3">
        <f t="shared" si="7"/>
        <v>0</v>
      </c>
      <c r="H14" s="4">
        <f t="shared" si="6"/>
        <v>0</v>
      </c>
      <c r="I14" s="173"/>
    </row>
    <row r="15" spans="1:9" ht="15.75" customHeight="1" x14ac:dyDescent="0.25">
      <c r="A15" s="260"/>
      <c r="B15" s="261"/>
      <c r="C15" s="250"/>
      <c r="D15" s="1" t="s">
        <v>5</v>
      </c>
      <c r="E15" s="3">
        <f>E31</f>
        <v>2149999</v>
      </c>
      <c r="F15" s="3">
        <f t="shared" si="7"/>
        <v>0</v>
      </c>
      <c r="G15" s="3">
        <f t="shared" si="7"/>
        <v>0</v>
      </c>
      <c r="H15" s="4">
        <f t="shared" si="6"/>
        <v>2149999</v>
      </c>
      <c r="I15" s="173"/>
    </row>
    <row r="16" spans="1:9" ht="25.5" customHeight="1" x14ac:dyDescent="0.25">
      <c r="A16" s="260"/>
      <c r="B16" s="261"/>
      <c r="C16" s="250"/>
      <c r="D16" s="1" t="s">
        <v>8</v>
      </c>
      <c r="E16" s="3">
        <f t="shared" si="7"/>
        <v>0</v>
      </c>
      <c r="F16" s="3">
        <f t="shared" si="7"/>
        <v>0</v>
      </c>
      <c r="G16" s="3">
        <f t="shared" si="7"/>
        <v>0</v>
      </c>
      <c r="H16" s="4">
        <f t="shared" si="6"/>
        <v>0</v>
      </c>
      <c r="I16" s="173"/>
    </row>
    <row r="17" spans="1:9" ht="13.5" customHeight="1" x14ac:dyDescent="0.25">
      <c r="A17" s="260"/>
      <c r="B17" s="261"/>
      <c r="C17" s="250" t="s">
        <v>10</v>
      </c>
      <c r="D17" s="11" t="s">
        <v>7</v>
      </c>
      <c r="E17" s="4">
        <f>E18+E19+E20+E21</f>
        <v>220214748.19</v>
      </c>
      <c r="F17" s="4">
        <f t="shared" ref="F17:H17" si="8">F18+F19+F20+F21</f>
        <v>0</v>
      </c>
      <c r="G17" s="4">
        <f t="shared" si="8"/>
        <v>0</v>
      </c>
      <c r="H17" s="4">
        <f t="shared" si="8"/>
        <v>220214748.19</v>
      </c>
      <c r="I17" s="173"/>
    </row>
    <row r="18" spans="1:9" ht="13.5" customHeight="1" x14ac:dyDescent="0.25">
      <c r="A18" s="260"/>
      <c r="B18" s="261"/>
      <c r="C18" s="250"/>
      <c r="D18" s="1" t="s">
        <v>6</v>
      </c>
      <c r="E18" s="3">
        <f>E34</f>
        <v>0</v>
      </c>
      <c r="F18" s="3">
        <f t="shared" ref="F18:H18" si="9">F34</f>
        <v>0</v>
      </c>
      <c r="G18" s="3">
        <f t="shared" si="9"/>
        <v>0</v>
      </c>
      <c r="H18" s="3">
        <f t="shared" si="9"/>
        <v>0</v>
      </c>
      <c r="I18" s="173"/>
    </row>
    <row r="19" spans="1:9" ht="13.5" customHeight="1" x14ac:dyDescent="0.25">
      <c r="A19" s="260"/>
      <c r="B19" s="261"/>
      <c r="C19" s="250"/>
      <c r="D19" s="1" t="s">
        <v>4</v>
      </c>
      <c r="E19" s="3">
        <f>E35+E46</f>
        <v>15646646.49</v>
      </c>
      <c r="F19" s="3">
        <f t="shared" ref="F19:G19" si="10">F35</f>
        <v>0</v>
      </c>
      <c r="G19" s="3">
        <f t="shared" si="10"/>
        <v>0</v>
      </c>
      <c r="H19" s="3">
        <f>H35+H46</f>
        <v>15646646.49</v>
      </c>
      <c r="I19" s="173"/>
    </row>
    <row r="20" spans="1:9" ht="13.5" customHeight="1" x14ac:dyDescent="0.25">
      <c r="A20" s="260"/>
      <c r="B20" s="261"/>
      <c r="C20" s="250"/>
      <c r="D20" s="1" t="s">
        <v>5</v>
      </c>
      <c r="E20" s="3">
        <f>E36+E47</f>
        <v>204568101.69999999</v>
      </c>
      <c r="F20" s="3">
        <f t="shared" ref="F20:G20" si="11">F36</f>
        <v>0</v>
      </c>
      <c r="G20" s="3">
        <f t="shared" si="11"/>
        <v>0</v>
      </c>
      <c r="H20" s="3">
        <f>H36+H47</f>
        <v>204568101.69999999</v>
      </c>
      <c r="I20" s="173"/>
    </row>
    <row r="21" spans="1:9" ht="26.25" customHeight="1" x14ac:dyDescent="0.25">
      <c r="A21" s="260"/>
      <c r="B21" s="261"/>
      <c r="C21" s="250"/>
      <c r="D21" s="1" t="s">
        <v>8</v>
      </c>
      <c r="E21" s="3">
        <f>E37</f>
        <v>0</v>
      </c>
      <c r="F21" s="3">
        <f t="shared" ref="F21:H21" si="12">F37</f>
        <v>0</v>
      </c>
      <c r="G21" s="3">
        <f t="shared" si="12"/>
        <v>0</v>
      </c>
      <c r="H21" s="3">
        <f t="shared" si="12"/>
        <v>0</v>
      </c>
      <c r="I21" s="173"/>
    </row>
    <row r="22" spans="1:9" x14ac:dyDescent="0.25">
      <c r="A22" s="260"/>
      <c r="B22" s="261"/>
      <c r="C22" s="264" t="s">
        <v>151</v>
      </c>
      <c r="D22" s="160" t="s">
        <v>7</v>
      </c>
      <c r="E22" s="3">
        <f>E23+E24+E25+E26</f>
        <v>515873.24</v>
      </c>
      <c r="F22" s="3">
        <f t="shared" ref="F22:H22" si="13">F23+F24+F25+F26</f>
        <v>0</v>
      </c>
      <c r="G22" s="3">
        <f t="shared" si="13"/>
        <v>75600</v>
      </c>
      <c r="H22" s="3">
        <f t="shared" si="13"/>
        <v>591473.24</v>
      </c>
      <c r="I22" s="173"/>
    </row>
    <row r="23" spans="1:9" x14ac:dyDescent="0.25">
      <c r="A23" s="260"/>
      <c r="B23" s="261"/>
      <c r="C23" s="265"/>
      <c r="D23" s="1" t="s">
        <v>6</v>
      </c>
      <c r="E23" s="3">
        <f t="shared" ref="E23:F26" si="14">E40</f>
        <v>0</v>
      </c>
      <c r="F23" s="3">
        <f t="shared" si="14"/>
        <v>0</v>
      </c>
      <c r="G23" s="3">
        <f t="shared" ref="G23:H23" si="15">G40</f>
        <v>0</v>
      </c>
      <c r="H23" s="3">
        <f t="shared" si="15"/>
        <v>0</v>
      </c>
      <c r="I23" s="173"/>
    </row>
    <row r="24" spans="1:9" x14ac:dyDescent="0.25">
      <c r="A24" s="260"/>
      <c r="B24" s="261"/>
      <c r="C24" s="265"/>
      <c r="D24" s="1" t="s">
        <v>4</v>
      </c>
      <c r="E24" s="3">
        <f t="shared" si="14"/>
        <v>0</v>
      </c>
      <c r="F24" s="3">
        <f t="shared" si="14"/>
        <v>0</v>
      </c>
      <c r="G24" s="3">
        <f t="shared" ref="G24:H24" si="16">G41</f>
        <v>0</v>
      </c>
      <c r="H24" s="3">
        <f t="shared" si="16"/>
        <v>0</v>
      </c>
      <c r="I24" s="173"/>
    </row>
    <row r="25" spans="1:9" x14ac:dyDescent="0.25">
      <c r="A25" s="260"/>
      <c r="B25" s="261"/>
      <c r="C25" s="265"/>
      <c r="D25" s="1" t="s">
        <v>5</v>
      </c>
      <c r="E25" s="3">
        <f t="shared" si="14"/>
        <v>515873.24</v>
      </c>
      <c r="F25" s="3">
        <f t="shared" si="14"/>
        <v>0</v>
      </c>
      <c r="G25" s="3">
        <f t="shared" ref="G25:H25" si="17">G42</f>
        <v>75600</v>
      </c>
      <c r="H25" s="3">
        <f t="shared" si="17"/>
        <v>591473.24</v>
      </c>
      <c r="I25" s="173"/>
    </row>
    <row r="26" spans="1:9" ht="26.25" customHeight="1" x14ac:dyDescent="0.25">
      <c r="A26" s="262"/>
      <c r="B26" s="263"/>
      <c r="C26" s="266"/>
      <c r="D26" s="1" t="s">
        <v>8</v>
      </c>
      <c r="E26" s="3">
        <f t="shared" si="14"/>
        <v>0</v>
      </c>
      <c r="F26" s="3">
        <f t="shared" si="14"/>
        <v>0</v>
      </c>
      <c r="G26" s="3">
        <f t="shared" ref="G26:H26" si="18">G43</f>
        <v>0</v>
      </c>
      <c r="H26" s="3">
        <f t="shared" si="18"/>
        <v>0</v>
      </c>
      <c r="I26" s="173"/>
    </row>
    <row r="27" spans="1:9" x14ac:dyDescent="0.25">
      <c r="A27" s="257" t="s">
        <v>49</v>
      </c>
      <c r="B27" s="257"/>
      <c r="C27" s="257"/>
      <c r="D27" s="257"/>
      <c r="E27" s="257"/>
      <c r="F27" s="257"/>
      <c r="G27" s="257"/>
      <c r="H27" s="257"/>
      <c r="I27" s="173"/>
    </row>
    <row r="28" spans="1:9" x14ac:dyDescent="0.25">
      <c r="A28" s="267" t="s">
        <v>52</v>
      </c>
      <c r="B28" s="247" t="s">
        <v>9</v>
      </c>
      <c r="C28" s="247" t="s">
        <v>14</v>
      </c>
      <c r="D28" s="11" t="s">
        <v>7</v>
      </c>
      <c r="E28" s="4">
        <f t="shared" ref="E28:G28" si="19">E29+E30+E31+E32</f>
        <v>2149999</v>
      </c>
      <c r="F28" s="4">
        <f t="shared" si="19"/>
        <v>0</v>
      </c>
      <c r="G28" s="4">
        <f t="shared" si="19"/>
        <v>0</v>
      </c>
      <c r="H28" s="4">
        <f t="shared" ref="H28:H37" si="20">SUM(E28:G28)</f>
        <v>2149999</v>
      </c>
      <c r="I28" s="173"/>
    </row>
    <row r="29" spans="1:9" ht="15" customHeight="1" x14ac:dyDescent="0.25">
      <c r="A29" s="267"/>
      <c r="B29" s="247"/>
      <c r="C29" s="247"/>
      <c r="D29" s="1" t="s">
        <v>6</v>
      </c>
      <c r="E29" s="2">
        <v>0</v>
      </c>
      <c r="F29" s="2">
        <v>0</v>
      </c>
      <c r="G29" s="2">
        <v>0</v>
      </c>
      <c r="H29" s="4">
        <f t="shared" si="20"/>
        <v>0</v>
      </c>
      <c r="I29" s="173"/>
    </row>
    <row r="30" spans="1:9" x14ac:dyDescent="0.25">
      <c r="A30" s="267"/>
      <c r="B30" s="247"/>
      <c r="C30" s="247"/>
      <c r="D30" s="1" t="s">
        <v>4</v>
      </c>
      <c r="E30" s="2">
        <v>0</v>
      </c>
      <c r="F30" s="2">
        <v>0</v>
      </c>
      <c r="G30" s="2">
        <v>0</v>
      </c>
      <c r="H30" s="4">
        <f t="shared" si="20"/>
        <v>0</v>
      </c>
      <c r="I30" s="173"/>
    </row>
    <row r="31" spans="1:9" x14ac:dyDescent="0.25">
      <c r="A31" s="267"/>
      <c r="B31" s="247"/>
      <c r="C31" s="247"/>
      <c r="D31" s="1" t="s">
        <v>5</v>
      </c>
      <c r="E31" s="2">
        <f>'Комплексный план'!I14</f>
        <v>2149999</v>
      </c>
      <c r="F31" s="2">
        <v>0</v>
      </c>
      <c r="G31" s="2">
        <v>0</v>
      </c>
      <c r="H31" s="4">
        <f t="shared" si="20"/>
        <v>2149999</v>
      </c>
      <c r="I31" s="173"/>
    </row>
    <row r="32" spans="1:9" ht="27" customHeight="1" x14ac:dyDescent="0.25">
      <c r="A32" s="267"/>
      <c r="B32" s="247"/>
      <c r="C32" s="247"/>
      <c r="D32" s="1" t="s">
        <v>8</v>
      </c>
      <c r="E32" s="3">
        <v>0</v>
      </c>
      <c r="F32" s="3">
        <f>F43</f>
        <v>0</v>
      </c>
      <c r="G32" s="3">
        <f t="shared" ref="G32" si="21">G43</f>
        <v>0</v>
      </c>
      <c r="H32" s="4">
        <f t="shared" si="20"/>
        <v>0</v>
      </c>
      <c r="I32" s="173"/>
    </row>
    <row r="33" spans="1:9" x14ac:dyDescent="0.25">
      <c r="A33" s="267" t="s">
        <v>53</v>
      </c>
      <c r="B33" s="247" t="s">
        <v>48</v>
      </c>
      <c r="C33" s="247" t="s">
        <v>10</v>
      </c>
      <c r="D33" s="11" t="s">
        <v>7</v>
      </c>
      <c r="E33" s="4">
        <f>E34+E35+E36+E37</f>
        <v>217792260.31999999</v>
      </c>
      <c r="F33" s="4">
        <f t="shared" ref="F33:G33" si="22">F34+F35+F36+F37</f>
        <v>0</v>
      </c>
      <c r="G33" s="4">
        <f t="shared" si="22"/>
        <v>0</v>
      </c>
      <c r="H33" s="4">
        <f t="shared" si="20"/>
        <v>217792260.31999999</v>
      </c>
      <c r="I33" s="173"/>
    </row>
    <row r="34" spans="1:9" x14ac:dyDescent="0.25">
      <c r="A34" s="267"/>
      <c r="B34" s="247"/>
      <c r="C34" s="247"/>
      <c r="D34" s="1" t="s">
        <v>6</v>
      </c>
      <c r="E34" s="3">
        <v>0</v>
      </c>
      <c r="F34" s="2">
        <v>0</v>
      </c>
      <c r="G34" s="2">
        <v>0</v>
      </c>
      <c r="H34" s="4">
        <f t="shared" si="20"/>
        <v>0</v>
      </c>
      <c r="I34" s="173"/>
    </row>
    <row r="35" spans="1:9" x14ac:dyDescent="0.25">
      <c r="A35" s="267"/>
      <c r="B35" s="247"/>
      <c r="C35" s="247"/>
      <c r="D35" s="1" t="s">
        <v>4</v>
      </c>
      <c r="E35" s="2">
        <f>'Комплексный план'!I43+'Комплексный план'!I50+'Комплексный план'!I60</f>
        <v>13262146.49</v>
      </c>
      <c r="F35" s="2">
        <v>0</v>
      </c>
      <c r="G35" s="2">
        <v>0</v>
      </c>
      <c r="H35" s="4">
        <f t="shared" si="20"/>
        <v>13262146.49</v>
      </c>
      <c r="I35" s="173"/>
    </row>
    <row r="36" spans="1:9" x14ac:dyDescent="0.25">
      <c r="A36" s="267"/>
      <c r="B36" s="247"/>
      <c r="C36" s="247"/>
      <c r="D36" s="1" t="s">
        <v>5</v>
      </c>
      <c r="E36" s="2">
        <f>'Комплексный план'!I22+'Комплексный план'!I24+'Комплексный план'!I27+'Комплексный план'!I29+'Комплексный план'!I32+'Комплексный план'!I35+'Комплексный план'!I37+'Комплексный план'!I39+'Комплексный план'!I42+'Комплексный план'!I49+'Комплексный план'!I55+'Комплексный план'!I57+'Комплексный план'!I59+'Комплексный план'!I65+'Комплексный план'!I66</f>
        <v>204530113.82999998</v>
      </c>
      <c r="F36" s="2">
        <v>0</v>
      </c>
      <c r="G36" s="2">
        <v>0</v>
      </c>
      <c r="H36" s="4">
        <f t="shared" si="20"/>
        <v>204530113.82999998</v>
      </c>
      <c r="I36" s="173"/>
    </row>
    <row r="37" spans="1:9" ht="27.75" customHeight="1" x14ac:dyDescent="0.25">
      <c r="A37" s="267"/>
      <c r="B37" s="247"/>
      <c r="C37" s="247"/>
      <c r="D37" s="1" t="s">
        <v>8</v>
      </c>
      <c r="E37" s="2">
        <v>0</v>
      </c>
      <c r="F37" s="2">
        <v>0</v>
      </c>
      <c r="G37" s="2">
        <v>0</v>
      </c>
      <c r="H37" s="4">
        <f t="shared" si="20"/>
        <v>0</v>
      </c>
      <c r="I37" s="173"/>
    </row>
    <row r="38" spans="1:9" x14ac:dyDescent="0.25">
      <c r="A38" s="257" t="s">
        <v>54</v>
      </c>
      <c r="B38" s="257"/>
      <c r="C38" s="257"/>
      <c r="D38" s="257"/>
      <c r="E38" s="257"/>
      <c r="F38" s="257"/>
      <c r="G38" s="257"/>
      <c r="H38" s="257"/>
      <c r="I38" s="173"/>
    </row>
    <row r="39" spans="1:9" ht="15" customHeight="1" x14ac:dyDescent="0.25">
      <c r="A39" s="252"/>
      <c r="B39" s="254"/>
      <c r="C39" s="247" t="s">
        <v>151</v>
      </c>
      <c r="D39" s="11" t="s">
        <v>7</v>
      </c>
      <c r="E39" s="4">
        <f>E40+E41+E42+E43</f>
        <v>515873.24</v>
      </c>
      <c r="F39" s="4">
        <f t="shared" ref="F39:G39" si="23">F40+F41+F42+F43</f>
        <v>0</v>
      </c>
      <c r="G39" s="4">
        <f t="shared" si="23"/>
        <v>75600</v>
      </c>
      <c r="H39" s="4">
        <f>SUM(E39:G39)</f>
        <v>591473.24</v>
      </c>
      <c r="I39" s="173"/>
    </row>
    <row r="40" spans="1:9" ht="15" customHeight="1" x14ac:dyDescent="0.25">
      <c r="A40" s="252"/>
      <c r="B40" s="254"/>
      <c r="C40" s="247"/>
      <c r="D40" s="1" t="s">
        <v>6</v>
      </c>
      <c r="E40" s="3">
        <f t="shared" ref="E40:G40" si="24">E51</f>
        <v>0</v>
      </c>
      <c r="F40" s="3">
        <f t="shared" si="24"/>
        <v>0</v>
      </c>
      <c r="G40" s="3">
        <f t="shared" si="24"/>
        <v>0</v>
      </c>
      <c r="H40" s="4">
        <f>SUM(E40:G40)</f>
        <v>0</v>
      </c>
      <c r="I40" s="173"/>
    </row>
    <row r="41" spans="1:9" ht="15" customHeight="1" x14ac:dyDescent="0.25">
      <c r="A41" s="252"/>
      <c r="B41" s="254"/>
      <c r="C41" s="247"/>
      <c r="D41" s="1" t="s">
        <v>4</v>
      </c>
      <c r="E41" s="2">
        <v>0</v>
      </c>
      <c r="F41" s="2">
        <v>0</v>
      </c>
      <c r="G41" s="2">
        <v>0</v>
      </c>
      <c r="H41" s="4">
        <f>SUM(E41:G41)</f>
        <v>0</v>
      </c>
      <c r="I41" s="173"/>
    </row>
    <row r="42" spans="1:9" ht="15" customHeight="1" x14ac:dyDescent="0.25">
      <c r="A42" s="252"/>
      <c r="B42" s="254"/>
      <c r="C42" s="247"/>
      <c r="D42" s="1" t="s">
        <v>5</v>
      </c>
      <c r="E42" s="2">
        <f>'Комплексный план'!I72+'Комплексный план'!I77</f>
        <v>515873.24</v>
      </c>
      <c r="F42" s="2">
        <v>0</v>
      </c>
      <c r="G42" s="2">
        <v>75600</v>
      </c>
      <c r="H42" s="4">
        <f>SUM(E42:G42)</f>
        <v>591473.24</v>
      </c>
      <c r="I42" s="173"/>
    </row>
    <row r="43" spans="1:9" ht="24.75" customHeight="1" x14ac:dyDescent="0.25">
      <c r="A43" s="252"/>
      <c r="B43" s="254"/>
      <c r="C43" s="247"/>
      <c r="D43" s="1" t="s">
        <v>8</v>
      </c>
      <c r="E43" s="3">
        <v>0</v>
      </c>
      <c r="F43" s="3">
        <f t="shared" ref="F43:G43" si="25">F54</f>
        <v>0</v>
      </c>
      <c r="G43" s="3">
        <f t="shared" si="25"/>
        <v>0</v>
      </c>
      <c r="H43" s="4">
        <f>SUM(E43:F43)</f>
        <v>0</v>
      </c>
      <c r="I43" s="173"/>
    </row>
    <row r="44" spans="1:9" ht="15" customHeight="1" x14ac:dyDescent="0.25">
      <c r="A44" s="252"/>
      <c r="B44" s="254"/>
      <c r="C44" s="247" t="s">
        <v>10</v>
      </c>
      <c r="D44" s="175" t="s">
        <v>7</v>
      </c>
      <c r="E44" s="4">
        <f>E45+E46+E47+E48</f>
        <v>2422487.87</v>
      </c>
      <c r="F44" s="4">
        <v>0</v>
      </c>
      <c r="G44" s="4">
        <v>0</v>
      </c>
      <c r="H44" s="4">
        <f t="shared" ref="H44:H48" si="26">SUM(E44:F44)</f>
        <v>2422487.87</v>
      </c>
      <c r="I44" s="173"/>
    </row>
    <row r="45" spans="1:9" ht="15" customHeight="1" x14ac:dyDescent="0.25">
      <c r="A45" s="252"/>
      <c r="B45" s="254"/>
      <c r="C45" s="247"/>
      <c r="D45" s="1" t="s">
        <v>6</v>
      </c>
      <c r="E45" s="3">
        <v>0</v>
      </c>
      <c r="F45" s="3">
        <v>0</v>
      </c>
      <c r="G45" s="3">
        <v>0</v>
      </c>
      <c r="H45" s="4">
        <f t="shared" si="26"/>
        <v>0</v>
      </c>
      <c r="I45" s="173"/>
    </row>
    <row r="46" spans="1:9" ht="15" customHeight="1" x14ac:dyDescent="0.25">
      <c r="A46" s="252"/>
      <c r="B46" s="254"/>
      <c r="C46" s="247"/>
      <c r="D46" s="1" t="s">
        <v>4</v>
      </c>
      <c r="E46" s="2">
        <f>'Комплексный план'!I76</f>
        <v>2384500</v>
      </c>
      <c r="F46" s="2">
        <v>0</v>
      </c>
      <c r="G46" s="2">
        <v>0</v>
      </c>
      <c r="H46" s="4">
        <f t="shared" si="26"/>
        <v>2384500</v>
      </c>
      <c r="I46" s="173"/>
    </row>
    <row r="47" spans="1:9" ht="15" customHeight="1" x14ac:dyDescent="0.25">
      <c r="A47" s="252"/>
      <c r="B47" s="254"/>
      <c r="C47" s="247"/>
      <c r="D47" s="1" t="s">
        <v>5</v>
      </c>
      <c r="E47" s="2">
        <f>'Комплексный план'!I75</f>
        <v>37987.870000000003</v>
      </c>
      <c r="F47" s="2">
        <v>0</v>
      </c>
      <c r="G47" s="2">
        <v>0</v>
      </c>
      <c r="H47" s="4">
        <f t="shared" si="26"/>
        <v>37987.870000000003</v>
      </c>
      <c r="I47" s="173"/>
    </row>
    <row r="48" spans="1:9" ht="27" customHeight="1" x14ac:dyDescent="0.25">
      <c r="A48" s="253"/>
      <c r="B48" s="255"/>
      <c r="C48" s="247"/>
      <c r="D48" s="1" t="s">
        <v>8</v>
      </c>
      <c r="E48" s="3">
        <v>0</v>
      </c>
      <c r="F48" s="3">
        <v>0</v>
      </c>
      <c r="G48" s="3">
        <v>0</v>
      </c>
      <c r="H48" s="4">
        <f t="shared" si="26"/>
        <v>0</v>
      </c>
      <c r="I48" s="173"/>
    </row>
    <row r="49" spans="9:9" x14ac:dyDescent="0.25">
      <c r="I49" s="173"/>
    </row>
    <row r="50" spans="9:9" x14ac:dyDescent="0.25">
      <c r="I50" s="173"/>
    </row>
    <row r="51" spans="9:9" x14ac:dyDescent="0.25">
      <c r="I51" s="173"/>
    </row>
    <row r="52" spans="9:9" x14ac:dyDescent="0.25">
      <c r="I52" s="173"/>
    </row>
    <row r="53" spans="9:9" x14ac:dyDescent="0.25">
      <c r="I53" s="173"/>
    </row>
  </sheetData>
  <mergeCells count="23">
    <mergeCell ref="C44:C48"/>
    <mergeCell ref="A39:A48"/>
    <mergeCell ref="B39:B48"/>
    <mergeCell ref="C7:C11"/>
    <mergeCell ref="C12:C16"/>
    <mergeCell ref="C17:C21"/>
    <mergeCell ref="A27:H27"/>
    <mergeCell ref="A7:B26"/>
    <mergeCell ref="C22:C26"/>
    <mergeCell ref="A28:A32"/>
    <mergeCell ref="B28:B32"/>
    <mergeCell ref="C28:C32"/>
    <mergeCell ref="A33:A37"/>
    <mergeCell ref="B33:B37"/>
    <mergeCell ref="C33:C37"/>
    <mergeCell ref="A38:H38"/>
    <mergeCell ref="C39:C43"/>
    <mergeCell ref="A2:H2"/>
    <mergeCell ref="A3:H3"/>
    <mergeCell ref="A5:A6"/>
    <mergeCell ref="B5:B6"/>
    <mergeCell ref="C5:C6"/>
    <mergeCell ref="D5:H5"/>
  </mergeCells>
  <printOptions horizontalCentered="1"/>
  <pageMargins left="0.11811023622047245" right="0.11811023622047245" top="1.1417322834645669" bottom="0.74803149606299213" header="0.31496062992125984" footer="0.31496062992125984"/>
  <pageSetup paperSize="9" scale="79" fitToWidth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G7"/>
  <sheetViews>
    <sheetView zoomScale="90" zoomScaleNormal="90" workbookViewId="0">
      <selection activeCell="G12" sqref="G12"/>
    </sheetView>
  </sheetViews>
  <sheetFormatPr defaultRowHeight="15" x14ac:dyDescent="0.25"/>
  <cols>
    <col min="1" max="1" width="24.140625" customWidth="1"/>
    <col min="3" max="3" width="11.5703125" bestFit="1" customWidth="1"/>
    <col min="4" max="4" width="13.85546875" customWidth="1"/>
    <col min="5" max="5" width="13.7109375" bestFit="1" customWidth="1"/>
    <col min="7" max="7" width="13.7109375" customWidth="1"/>
  </cols>
  <sheetData>
    <row r="1" spans="1:7" ht="120" x14ac:dyDescent="0.25">
      <c r="A1" s="268" t="s">
        <v>136</v>
      </c>
      <c r="B1" s="145" t="s">
        <v>137</v>
      </c>
      <c r="C1" s="145" t="s">
        <v>138</v>
      </c>
      <c r="D1" s="145" t="s">
        <v>139</v>
      </c>
      <c r="E1" s="145" t="s">
        <v>140</v>
      </c>
      <c r="F1" s="145" t="s">
        <v>141</v>
      </c>
      <c r="G1" s="145" t="s">
        <v>142</v>
      </c>
    </row>
    <row r="2" spans="1:7" ht="15" customHeight="1" x14ac:dyDescent="0.25">
      <c r="A2" s="269"/>
      <c r="B2" s="146">
        <v>2014</v>
      </c>
      <c r="C2" s="149">
        <v>1049000</v>
      </c>
      <c r="D2" s="149">
        <v>22075981</v>
      </c>
      <c r="E2" s="149">
        <v>300715683.47000003</v>
      </c>
      <c r="F2" s="149">
        <v>0</v>
      </c>
      <c r="G2" s="149">
        <f t="shared" ref="G2:G6" si="0">C2+D2+E2+F2</f>
        <v>323840664.47000003</v>
      </c>
    </row>
    <row r="3" spans="1:7" ht="15" customHeight="1" x14ac:dyDescent="0.25">
      <c r="A3" s="269"/>
      <c r="B3" s="146">
        <v>2015</v>
      </c>
      <c r="C3" s="149">
        <v>0</v>
      </c>
      <c r="D3" s="149">
        <v>95324851.859999999</v>
      </c>
      <c r="E3" s="149">
        <v>175267502.94999999</v>
      </c>
      <c r="F3" s="149">
        <v>0</v>
      </c>
      <c r="G3" s="149">
        <f t="shared" si="0"/>
        <v>270592354.81</v>
      </c>
    </row>
    <row r="4" spans="1:7" ht="15" customHeight="1" x14ac:dyDescent="0.25">
      <c r="A4" s="269"/>
      <c r="B4" s="146">
        <v>2016</v>
      </c>
      <c r="C4" s="149">
        <f>'Таблица 3.1'!E8</f>
        <v>0</v>
      </c>
      <c r="D4" s="149">
        <f>'Таблица 3.1'!E9</f>
        <v>15646646.49</v>
      </c>
      <c r="E4" s="149">
        <f>'Таблица 3.1'!E10</f>
        <v>207233973.94</v>
      </c>
      <c r="F4" s="149">
        <f>'Таблица 3.1'!E11</f>
        <v>0</v>
      </c>
      <c r="G4" s="149">
        <f>C4+D4+E4+F4</f>
        <v>222880620.43000001</v>
      </c>
    </row>
    <row r="5" spans="1:7" ht="15" customHeight="1" x14ac:dyDescent="0.25">
      <c r="A5" s="269"/>
      <c r="B5" s="147">
        <v>2017</v>
      </c>
      <c r="C5" s="151">
        <f>'Таблица 3.1'!F8</f>
        <v>0</v>
      </c>
      <c r="D5" s="151">
        <f>'Таблица 3.1'!F9</f>
        <v>0</v>
      </c>
      <c r="E5" s="151">
        <f>'Таблица 3.1'!F10</f>
        <v>0</v>
      </c>
      <c r="F5" s="151">
        <f>'Таблица 3.1'!F11</f>
        <v>0</v>
      </c>
      <c r="G5" s="149">
        <f t="shared" si="0"/>
        <v>0</v>
      </c>
    </row>
    <row r="6" spans="1:7" ht="15" customHeight="1" x14ac:dyDescent="0.25">
      <c r="A6" s="269"/>
      <c r="B6" s="147">
        <v>2018</v>
      </c>
      <c r="C6" s="151">
        <f>'Таблица 3.1'!G8</f>
        <v>0</v>
      </c>
      <c r="D6" s="151">
        <f>'Таблица 3.1'!G9</f>
        <v>0</v>
      </c>
      <c r="E6" s="151">
        <f>'Таблица 3.1'!G10</f>
        <v>75600</v>
      </c>
      <c r="F6" s="151">
        <f>'Таблица 3.1'!G11</f>
        <v>0</v>
      </c>
      <c r="G6" s="149">
        <f t="shared" si="0"/>
        <v>75600</v>
      </c>
    </row>
    <row r="7" spans="1:7" x14ac:dyDescent="0.25">
      <c r="A7" s="270"/>
      <c r="B7" s="148" t="s">
        <v>143</v>
      </c>
      <c r="C7" s="150">
        <f>C2+C3+C4+C5+C6</f>
        <v>1049000</v>
      </c>
      <c r="D7" s="150">
        <f t="shared" ref="D7:G7" si="1">D2+D3+D4+D5+D6</f>
        <v>133047479.34999999</v>
      </c>
      <c r="E7" s="150">
        <f t="shared" si="1"/>
        <v>683292760.36000001</v>
      </c>
      <c r="F7" s="150">
        <f t="shared" si="1"/>
        <v>0</v>
      </c>
      <c r="G7" s="150">
        <f t="shared" si="1"/>
        <v>817389239.71000004</v>
      </c>
    </row>
  </sheetData>
  <mergeCells count="1">
    <mergeCell ref="A1:A7"/>
  </mergeCells>
  <pageMargins left="0.7" right="0.7" top="0.75" bottom="0.75" header="0.3" footer="0.3"/>
  <pageSetup paperSize="9" scale="9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Комплексный план</vt:lpstr>
      <vt:lpstr>Таблица 3.1</vt:lpstr>
      <vt:lpstr>Свод</vt:lpstr>
      <vt:lpstr>'Комплексный план'!Заголовки_для_печати</vt:lpstr>
      <vt:lpstr>'Комплексный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Канева Т.В.</dc:creator>
  <cp:lastModifiedBy>Кучумова Ирина Николаевна</cp:lastModifiedBy>
  <cp:lastPrinted>2016-06-29T08:27:52Z</cp:lastPrinted>
  <dcterms:created xsi:type="dcterms:W3CDTF">2015-09-08T06:51:00Z</dcterms:created>
  <dcterms:modified xsi:type="dcterms:W3CDTF">2019-07-25T13:57:53Z</dcterms:modified>
</cp:coreProperties>
</file>