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325" windowWidth="17235" windowHeight="6285" tabRatio="715"/>
  </bookViews>
  <sheets>
    <sheet name="Комплексный план" sheetId="9" r:id="rId1"/>
    <sheet name="Таблица 3.1" sheetId="10" state="hidden" r:id="rId2"/>
    <sheet name="Таблица 1" sheetId="12" state="hidden" r:id="rId3"/>
    <sheet name="Таблица 4" sheetId="15" state="hidden" r:id="rId4"/>
    <sheet name="Объемы финансирования программы" sheetId="13" state="hidden" r:id="rId5"/>
    <sheet name="Лист1" sheetId="16" state="hidden" r:id="rId6"/>
  </sheets>
  <definedNames>
    <definedName name="_xlnm.Print_Titles" localSheetId="0">'Комплексный план'!$9:$12</definedName>
    <definedName name="_xlnm.Print_Area" localSheetId="0">'Комплексный план'!$A$1:$W$101</definedName>
  </definedNames>
  <calcPr calcId="145621"/>
</workbook>
</file>

<file path=xl/calcChain.xml><?xml version="1.0" encoding="utf-8"?>
<calcChain xmlns="http://schemas.openxmlformats.org/spreadsheetml/2006/main">
  <c r="K80" i="9" l="1"/>
  <c r="K76" i="9" s="1"/>
  <c r="J80" i="9"/>
  <c r="J76" i="9" s="1"/>
  <c r="J89" i="9" s="1"/>
  <c r="K81" i="9"/>
  <c r="H53" i="10" s="1"/>
  <c r="J81" i="9"/>
  <c r="G53" i="10" s="1"/>
  <c r="G80" i="9"/>
  <c r="I80" i="9"/>
  <c r="I76" i="9" s="1"/>
  <c r="H76" i="9" s="1"/>
  <c r="I81" i="9"/>
  <c r="F53" i="10" s="1"/>
  <c r="F52" i="10" l="1"/>
  <c r="F50" i="10" s="1"/>
  <c r="H81" i="9"/>
  <c r="C3" i="16"/>
  <c r="B3" i="16" s="1"/>
  <c r="I33" i="9"/>
  <c r="I55" i="9"/>
  <c r="C4" i="16" s="1"/>
  <c r="D4" i="16" s="1"/>
  <c r="I68" i="9"/>
  <c r="C5" i="16" s="1"/>
  <c r="D3" i="16" l="1"/>
  <c r="I29" i="9"/>
  <c r="I50" i="9"/>
  <c r="B9" i="16" l="1"/>
  <c r="D5" i="16" l="1"/>
  <c r="D8" i="16" l="1"/>
  <c r="D7" i="16"/>
  <c r="C6" i="16" l="1"/>
  <c r="H87" i="9"/>
  <c r="D6" i="16" l="1"/>
  <c r="I69" i="9"/>
  <c r="I63" i="9"/>
  <c r="F41" i="10" s="1"/>
  <c r="F20" i="10" s="1"/>
  <c r="I38" i="10" l="1"/>
  <c r="I37" i="10"/>
  <c r="I36" i="10"/>
  <c r="I35" i="10"/>
  <c r="F19" i="10" l="1"/>
  <c r="I40" i="10"/>
  <c r="I41" i="10"/>
  <c r="I43" i="10"/>
  <c r="E25" i="10" l="1"/>
  <c r="F3" i="13" l="1"/>
  <c r="F4" i="13"/>
  <c r="B9" i="13"/>
  <c r="F26" i="10"/>
  <c r="H63" i="9" l="1"/>
  <c r="K62" i="9"/>
  <c r="J62" i="9"/>
  <c r="G42" i="10" s="1"/>
  <c r="G39" i="10" s="1"/>
  <c r="I62" i="9"/>
  <c r="F42" i="10" l="1"/>
  <c r="F21" i="10" s="1"/>
  <c r="I28" i="9"/>
  <c r="C2" i="16" s="1"/>
  <c r="J28" i="9"/>
  <c r="H62" i="9"/>
  <c r="H42" i="10"/>
  <c r="H39" i="10" s="1"/>
  <c r="F39" i="10"/>
  <c r="K28" i="9"/>
  <c r="E26" i="10"/>
  <c r="C9" i="16" l="1"/>
  <c r="D9" i="16" s="1"/>
  <c r="D2" i="16"/>
  <c r="I39" i="10"/>
  <c r="I42" i="10"/>
  <c r="I48" i="10"/>
  <c r="H48" i="9"/>
  <c r="H28" i="9" l="1"/>
  <c r="E20" i="10" l="1"/>
  <c r="I20" i="10" s="1"/>
  <c r="E21" i="10"/>
  <c r="H15" i="9" l="1"/>
  <c r="H24" i="9" l="1"/>
  <c r="J14" i="9" l="1"/>
  <c r="H77" i="9" l="1"/>
  <c r="H60" i="9" l="1"/>
  <c r="H58" i="9"/>
  <c r="H55" i="9"/>
  <c r="H50" i="9"/>
  <c r="H33" i="9"/>
  <c r="H29" i="9"/>
  <c r="H26" i="9"/>
  <c r="H21" i="9"/>
  <c r="H18" i="9"/>
  <c r="E10" i="10" l="1"/>
  <c r="C5" i="13" s="1"/>
  <c r="E11" i="10"/>
  <c r="E50" i="10"/>
  <c r="I51" i="10"/>
  <c r="I52" i="10"/>
  <c r="D5" i="13" l="1"/>
  <c r="F5" i="13" s="1"/>
  <c r="H69" i="9"/>
  <c r="H80" i="9" l="1"/>
  <c r="G21" i="10" l="1"/>
  <c r="G50" i="10"/>
  <c r="H21" i="10"/>
  <c r="H50" i="10"/>
  <c r="I53" i="10"/>
  <c r="I89" i="9"/>
  <c r="K14" i="9"/>
  <c r="I21" i="10" l="1"/>
  <c r="I50" i="10"/>
  <c r="E8" i="10"/>
  <c r="E18" i="10"/>
  <c r="I49" i="10"/>
  <c r="I47" i="10"/>
  <c r="I46" i="10"/>
  <c r="I33" i="10"/>
  <c r="I31" i="10"/>
  <c r="I30" i="10"/>
  <c r="I27" i="10"/>
  <c r="I22" i="10"/>
  <c r="I17" i="10"/>
  <c r="F11" i="15" l="1"/>
  <c r="F5" i="15" s="1"/>
  <c r="F7" i="15" s="1"/>
  <c r="E12" i="15"/>
  <c r="D19" i="15"/>
  <c r="D7" i="15"/>
  <c r="E11" i="15" l="1"/>
  <c r="E7" i="15" s="1"/>
  <c r="F12" i="15"/>
  <c r="E45" i="10"/>
  <c r="E34" i="10" s="1"/>
  <c r="E29" i="10" l="1"/>
  <c r="E23" i="10" s="1"/>
  <c r="I34" i="10"/>
  <c r="E13" i="10"/>
  <c r="G12" i="10" l="1"/>
  <c r="F12" i="10"/>
  <c r="I14" i="9"/>
  <c r="H14" i="9" s="1"/>
  <c r="G14" i="10"/>
  <c r="H14" i="10"/>
  <c r="F14" i="10"/>
  <c r="G15" i="10"/>
  <c r="H15" i="10"/>
  <c r="F15" i="10"/>
  <c r="F18" i="10"/>
  <c r="I14" i="10" l="1"/>
  <c r="I12" i="10"/>
  <c r="F9" i="10"/>
  <c r="B6" i="13" s="1"/>
  <c r="I15" i="10"/>
  <c r="G32" i="10"/>
  <c r="G16" i="10" s="1"/>
  <c r="F24" i="10"/>
  <c r="F32" i="10"/>
  <c r="F16" i="10" l="1"/>
  <c r="F11" i="10" s="1"/>
  <c r="G25" i="10"/>
  <c r="G24" i="10"/>
  <c r="F25" i="10"/>
  <c r="F10" i="10" s="1"/>
  <c r="D6" i="13" l="1"/>
  <c r="H25" i="10"/>
  <c r="I25" i="10" s="1"/>
  <c r="H19" i="10"/>
  <c r="H9" i="10" s="1"/>
  <c r="H24" i="10"/>
  <c r="I24" i="10" s="1"/>
  <c r="G19" i="10"/>
  <c r="I19" i="10" s="1"/>
  <c r="G9" i="10" l="1"/>
  <c r="I9" i="10" s="1"/>
  <c r="E6" i="13" s="1"/>
  <c r="E9" i="13" s="1"/>
  <c r="I18" i="10"/>
  <c r="F23" i="10" l="1"/>
  <c r="H32" i="10" l="1"/>
  <c r="G29" i="10"/>
  <c r="F29" i="10"/>
  <c r="G13" i="10"/>
  <c r="F13" i="10"/>
  <c r="H16" i="10" l="1"/>
  <c r="I16" i="10" s="1"/>
  <c r="I32" i="10"/>
  <c r="H29" i="10"/>
  <c r="I29" i="10" s="1"/>
  <c r="H13" i="10" l="1"/>
  <c r="I13" i="10" s="1"/>
  <c r="K89" i="9" l="1"/>
  <c r="H89" i="9" l="1"/>
  <c r="G26" i="10"/>
  <c r="I26" i="10" l="1"/>
  <c r="H10" i="10"/>
  <c r="C8" i="13" s="1"/>
  <c r="J74" i="9"/>
  <c r="G10" i="10"/>
  <c r="C7" i="13" s="1"/>
  <c r="H45" i="10"/>
  <c r="H26" i="10"/>
  <c r="H23" i="10" s="1"/>
  <c r="G23" i="10"/>
  <c r="G45" i="10"/>
  <c r="I45" i="10" l="1"/>
  <c r="H18" i="10"/>
  <c r="G18" i="10"/>
  <c r="I23" i="10"/>
  <c r="J90" i="9"/>
  <c r="K74" i="9"/>
  <c r="K90" i="9" s="1"/>
  <c r="G11" i="10" l="1"/>
  <c r="H11" i="10"/>
  <c r="D8" i="13" s="1"/>
  <c r="F8" i="13" s="1"/>
  <c r="D7" i="13" l="1"/>
  <c r="F7" i="13" s="1"/>
  <c r="I11" i="10"/>
  <c r="H68" i="9"/>
  <c r="G8" i="10"/>
  <c r="H8" i="10"/>
  <c r="I142" i="9"/>
  <c r="I141" i="9"/>
  <c r="I140" i="9"/>
  <c r="I136" i="9"/>
  <c r="I135" i="9" s="1"/>
  <c r="I134" i="9"/>
  <c r="G126" i="9"/>
  <c r="I125" i="9"/>
  <c r="G123" i="9"/>
  <c r="I121" i="9"/>
  <c r="G119" i="9"/>
  <c r="I117" i="9"/>
  <c r="I116" i="9"/>
  <c r="G114" i="9"/>
  <c r="I112" i="9"/>
  <c r="G109" i="9"/>
  <c r="A107" i="9"/>
  <c r="I106" i="9"/>
  <c r="A106" i="9"/>
  <c r="G103" i="9"/>
  <c r="I105" i="9"/>
  <c r="D9" i="13" l="1"/>
  <c r="I74" i="9"/>
  <c r="I103" i="9"/>
  <c r="I114" i="9"/>
  <c r="I127" i="9"/>
  <c r="I126" i="9" s="1"/>
  <c r="I139" i="9"/>
  <c r="I138" i="9" s="1"/>
  <c r="A109" i="9"/>
  <c r="A110" i="9"/>
  <c r="I111" i="9"/>
  <c r="I109" i="9" s="1"/>
  <c r="I133" i="9"/>
  <c r="I132" i="9" s="1"/>
  <c r="I131" i="9" s="1"/>
  <c r="I10" i="10" l="1"/>
  <c r="I8" i="10" s="1"/>
  <c r="C6" i="13"/>
  <c r="F8" i="10"/>
  <c r="I90" i="9"/>
  <c r="H90" i="9" s="1"/>
  <c r="H74" i="9"/>
  <c r="I148" i="9"/>
  <c r="A111" i="9"/>
  <c r="I124" i="9"/>
  <c r="I123" i="9" s="1"/>
  <c r="I147" i="9" s="1"/>
  <c r="I120" i="9"/>
  <c r="I119" i="9" s="1"/>
  <c r="I130" i="9"/>
  <c r="C9" i="13" l="1"/>
  <c r="F9" i="13" s="1"/>
  <c r="F6" i="13"/>
  <c r="C105" i="9"/>
</calcChain>
</file>

<file path=xl/comments1.xml><?xml version="1.0" encoding="utf-8"?>
<comments xmlns="http://schemas.openxmlformats.org/spreadsheetml/2006/main">
  <authors>
    <author>Кучумова Ирина Николаевна</author>
  </authors>
  <commentList>
    <comment ref="A24" authorId="0">
      <text>
        <r>
          <rPr>
            <sz val="14"/>
            <color indexed="81"/>
            <rFont val="Tahoma"/>
            <family val="2"/>
            <charset val="204"/>
          </rPr>
          <t>переименовать</t>
        </r>
      </text>
    </comment>
  </commentList>
</comments>
</file>

<file path=xl/sharedStrings.xml><?xml version="1.0" encoding="utf-8"?>
<sst xmlns="http://schemas.openxmlformats.org/spreadsheetml/2006/main" count="892" uniqueCount="258">
  <si>
    <t>Сроки реализации</t>
  </si>
  <si>
    <t>МУ "УЖКХ"</t>
  </si>
  <si>
    <t>СОГЛАСОВАНО</t>
  </si>
  <si>
    <t>УТВЕРЖДЕНО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</si>
  <si>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</si>
  <si>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</si>
  <si>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</si>
  <si>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</si>
  <si>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МУ "Управление жилищно-коммунального хозяйства"</t>
  </si>
  <si>
    <t>Сохранение и повышение качества автодорожной сети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</si>
  <si>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</si>
  <si>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</si>
  <si>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</si>
  <si>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</si>
  <si>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</si>
  <si>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</si>
  <si>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</si>
  <si>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</si>
  <si>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</si>
  <si>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</si>
  <si>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</si>
  <si>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</si>
  <si>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</si>
  <si>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</si>
  <si>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</si>
  <si>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</si>
  <si>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</si>
  <si>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</si>
  <si>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</si>
  <si>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</si>
  <si>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</si>
  <si>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>04.0.11.00000.01</t>
  </si>
  <si>
    <t>04.0.12.00000.02</t>
  </si>
  <si>
    <t>04.0.12.00000.01</t>
  </si>
  <si>
    <t>04.0.12.00000.04</t>
  </si>
  <si>
    <t>04.0.12.00000.05</t>
  </si>
  <si>
    <t>04.0.12.00000.06</t>
  </si>
  <si>
    <t>04.0.12.S2220.09</t>
  </si>
  <si>
    <t>04.0.21.00000.01</t>
  </si>
  <si>
    <t>04.0.21.S2270.02</t>
  </si>
  <si>
    <t>04.0.12.72220.09</t>
  </si>
  <si>
    <t>04.0.21.72270.02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</si>
  <si>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</si>
  <si>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</si>
  <si>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</si>
  <si>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</si>
  <si>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</si>
  <si>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</si>
  <si>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</si>
  <si>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</si>
  <si>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</si>
  <si>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</si>
  <si>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</si>
  <si>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</si>
  <si>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</si>
  <si>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Ожидаемый результат</t>
  </si>
  <si>
    <t xml:space="preserve">1.1.1. Строительство пешеходного моста через реку Чибью 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</si>
  <si>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</si>
  <si>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</si>
  <si>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</si>
  <si>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Итого по задаче 2.</t>
  </si>
  <si>
    <t>Всего по муниципальной программе</t>
  </si>
  <si>
    <t>Контрольное событие № 2.1.1. Предоставлены убсидии организациям, осуществляющим пассажирские перевозки автомобильным транспортом по дачным маршрутам</t>
  </si>
  <si>
    <t>________________  Е.В.Игнатова</t>
  </si>
  <si>
    <t>администрации МОГО "Ухта"</t>
  </si>
  <si>
    <t>Начальник МУ "УЖКХ"</t>
  </si>
  <si>
    <t>Контрольное событие № 1.1.2.                               Подписан Акт приемки законченного строительства объекта: "Строительство пешеходного моста через реку Чибью"</t>
  </si>
  <si>
    <t>ул. Гоголя</t>
  </si>
  <si>
    <t>ул. Куратова</t>
  </si>
  <si>
    <t>ул. Промышленная</t>
  </si>
  <si>
    <t>ул. Тихоновича, мкр. Дальний</t>
  </si>
  <si>
    <t>пер. Кирпичный</t>
  </si>
  <si>
    <t>ул. Центральная, пст. Седью</t>
  </si>
  <si>
    <t>Ул. Целинная, пст. Седью</t>
  </si>
  <si>
    <t xml:space="preserve">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</si>
  <si>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>С.Н. Зубченко., Начальник МУ Управления капитального строительства</t>
  </si>
  <si>
    <t>04.0.11.00000.02</t>
  </si>
  <si>
    <t>04.0.11.00000.03</t>
  </si>
  <si>
    <t xml:space="preserve">Оборудование тротуара по ул. Строительная, пгт. Ярега </t>
  </si>
  <si>
    <t xml:space="preserve">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</t>
  </si>
  <si>
    <t>ул. Клубная</t>
  </si>
  <si>
    <t>ул. Губкина</t>
  </si>
  <si>
    <t xml:space="preserve">1.1.3. Строительство объездной дороги от ул. Западная до ул. Заводская </t>
  </si>
  <si>
    <t>Тротуар по пр. Ленина (нечетная сторона от ТЦ "Юпитер" до ТЦ "Печора")</t>
  </si>
  <si>
    <t>исп. А.С. Третьякова, тел.76-36-51</t>
  </si>
  <si>
    <t>Таблица 3.1.</t>
  </si>
  <si>
    <t xml:space="preserve"> Ресурсное обеспечение и прогнозная (справочная) оценка расходов средств на реализацию целей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</si>
  <si>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</si>
  <si>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</si>
  <si>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</si>
  <si>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Расходы (руб.)</t>
  </si>
  <si>
    <t>источник финансирования</t>
  </si>
  <si>
    <t>ВСЕГО</t>
  </si>
  <si>
    <t>Муниципальная программа МОГО "Ухта" "Развитие транспортной системы на 2014-2020 годы"</t>
  </si>
  <si>
    <t xml:space="preserve">ВСЕГО </t>
  </si>
  <si>
    <t>Федеральный бюджет</t>
  </si>
  <si>
    <t>бюджет РК</t>
  </si>
  <si>
    <t>Бюджет МОГО "Ухта"</t>
  </si>
  <si>
    <t>Средства от приносящей доход деятельности</t>
  </si>
  <si>
    <t>МУ УКС</t>
  </si>
  <si>
    <t>1.1.</t>
  </si>
  <si>
    <t>Строительство улично-дорожной сети</t>
  </si>
  <si>
    <t>1.2.</t>
  </si>
  <si>
    <t>Реконструкция, модернизация, капитальный ремонт (ремонт) и содержание улично-дорожной сети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</si>
  <si>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</si>
  <si>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>2.1.</t>
  </si>
  <si>
    <t>Обеспечение транспортного обслуживания населения в границах городского округа</t>
  </si>
  <si>
    <t>04.0.11.00000.04</t>
  </si>
  <si>
    <t>04.0.11.00000.05</t>
  </si>
  <si>
    <t xml:space="preserve">1.1.2. Строительство объездной дороги от ул. Первомайская до автодороги Ухта-Сыктывкар </t>
  </si>
  <si>
    <t>Контрольное событие № 1.1.3.                           Подписан Акт сдачи-приемки оказанных услуг по разработке проектной документации по объекту: "Строительство объездной дороги от ул. Первомайская до автодороги Ухта-Сыктывкар "</t>
  </si>
  <si>
    <t>Контрольное событие № 1.1.4.                               Подписан Акт приемки законченного строительства объекта: "Строительство объездной дороги от ул. Первомайская до автодороги Ухта-Сыктывкар"</t>
  </si>
  <si>
    <t>Контрольное событие № 1.1.5.                                 Подписан Акт сдачи-приемки оказанных услуг по разработке проектной документации по объекту: "Строительство объездной дороги от ул. Западная до ул. Заводская"</t>
  </si>
  <si>
    <t>Контрольное событие № 1.1.6.                               Подписан Акт приемки законченного строительства объекта: "Строительство объездной дороги от ул. Западная до ул. Заводская"</t>
  </si>
  <si>
    <t xml:space="preserve">1.1.5. Обустройство тротуара вдоль набережной Газовиков. </t>
  </si>
  <si>
    <t>Контрольное событие № 1.1.8.  Подписан Акт приемки законченного строительства объекта: "Обустройство тротуара вдоль набережной Газовиков"</t>
  </si>
  <si>
    <t>Администрация МОГО "Ухта"</t>
  </si>
  <si>
    <t>2.1</t>
  </si>
  <si>
    <t>Таблица 1</t>
  </si>
  <si>
    <t>Основные мероприятия, ожидаемый результат и целевые индикаторы</t>
  </si>
  <si>
    <t>Муниципальной программы МОГО "Ухта" "Развитие транспортной системы  на 2014-2020 годы"</t>
  </si>
  <si>
    <t>Наименование основного мероприятия</t>
  </si>
  <si>
    <t>Целевые индикаторы</t>
  </si>
  <si>
    <t>наименование индикаторов</t>
  </si>
  <si>
    <t>ед. изм</t>
  </si>
  <si>
    <t>значения по годам</t>
  </si>
  <si>
    <t>Ожидаемые результаты: Сохранение и повышение качества автодорожной сети.Ообеспечение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</si>
  <si>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>Ожидаемые результаты: Сохранение и повышение качества дорожной сети по садоводческим, огородническим и дачным некоммерческим объединениям. Обеспечение функционирования маршрутов в труднодоступные населенные пункты в соответствии с заключенными соглашениями.</t>
  </si>
  <si>
    <t>2014-2020</t>
  </si>
  <si>
    <t>Количество выполненных рейсов на внутримуниципальных пассажирских  перевозках воздушным транспортом в труднодоступные населенные пункты МОГО «Ухта»</t>
  </si>
  <si>
    <t xml:space="preserve">ед. </t>
  </si>
  <si>
    <t>Количество перевезенных отдельных категорий граждан по муниципальному проездному билету на временных (дачных) внутримуниципальных маршрутах МОГО «Ухта»</t>
  </si>
  <si>
    <t>чел.</t>
  </si>
  <si>
    <t>Начальник Управления экономического развития 
администрации МОГО "Ухта"</t>
  </si>
  <si>
    <t>1.1.4. Асфальтирование дороги в VI квартале</t>
  </si>
  <si>
    <t>год</t>
  </si>
  <si>
    <t>Средства федерального бюджета (руб.)</t>
  </si>
  <si>
    <t>Средства республиканского бюджета   (руб.)</t>
  </si>
  <si>
    <t>Всего (руб.)</t>
  </si>
  <si>
    <t>Средства бюджета МОГО «Ухта» (руб.)</t>
  </si>
  <si>
    <t>Наличие разработанной проектно - сметной документации</t>
  </si>
  <si>
    <t>да/нет</t>
  </si>
  <si>
    <t>нет</t>
  </si>
  <si>
    <t>да</t>
  </si>
  <si>
    <t>МУ «УЖКХ»</t>
  </si>
  <si>
    <t>Общая площадь отремонтированных объектов  дорожной  инфраструктуры</t>
  </si>
  <si>
    <t>м2</t>
  </si>
  <si>
    <t>Количество обустроенных остановочных павильонов по маршруту движения школьных автобусов</t>
  </si>
  <si>
    <t xml:space="preserve"> шт.</t>
  </si>
  <si>
    <t>−</t>
  </si>
  <si>
    <t>1.1</t>
  </si>
  <si>
    <t>1.2</t>
  </si>
  <si>
    <t>Таблица 4</t>
  </si>
  <si>
    <t>Перечень
объектов капитального строительства для муниципальных нужд, подлежащих строительству (реконструкции) за счет средств бюджета МОГО "Ухта"</t>
  </si>
  <si>
    <t>№ п/п</t>
  </si>
  <si>
    <t>Наименование подпрограмм, основных мероприятий, объектов капитального строительства (реконструкции) &lt;1&gt;</t>
  </si>
  <si>
    <t>Сроки строительства</t>
  </si>
  <si>
    <t>Объем финансировния строительства по годам, рублей</t>
  </si>
  <si>
    <t>Очередной год</t>
  </si>
  <si>
    <t>Первый год планового периода</t>
  </si>
  <si>
    <t>Второй год планового периода</t>
  </si>
  <si>
    <t>ИТОГО ПО ОБЪЕКТАМ ПРОГРАММЫ:</t>
  </si>
  <si>
    <t>в том числе за счет источников:</t>
  </si>
  <si>
    <t>- бюджет МОГО "Ухта":</t>
  </si>
  <si>
    <t>в том числе за счет остатков прошлых лет</t>
  </si>
  <si>
    <t>- внебюджетные средства (налоговые льготы)</t>
  </si>
  <si>
    <t>-</t>
  </si>
  <si>
    <t>Муниципальная программа МОГО "Ухта" "Развитие транспортной системы на 2014 – 2020 годы"</t>
  </si>
  <si>
    <t>Подпрограмма 1 "Дорожная деятельность и обеспечение безопасности дорожного движения на территории МОГО "Ухта"</t>
  </si>
  <si>
    <t>Основное мероприятие 1.1. Строительство улично - дорожной сети</t>
  </si>
  <si>
    <t>1.1.1. Строительство пешеходного моста через реку Чибью</t>
  </si>
  <si>
    <t xml:space="preserve"> Доп.ФК ***</t>
  </si>
  <si>
    <t>Итого:</t>
  </si>
  <si>
    <t>04.0.11.00000.00</t>
  </si>
  <si>
    <t>04.0.12.00000.00</t>
  </si>
  <si>
    <t>04.0.21.00000.00</t>
  </si>
  <si>
    <t>Контрольное событие № 1.1.7.  Приняты акты выполненных работ по асфальтированию дороги  в VI квартале</t>
  </si>
  <si>
    <t>Всего:</t>
  </si>
  <si>
    <t xml:space="preserve">Комплексный план действий на 2017 г. и плановый период 2018-2019 гг. по реализации муниципальной программы "Развитие транспортной системы на 2014-2020 годы" </t>
  </si>
  <si>
    <t>в том числе:</t>
  </si>
  <si>
    <t xml:space="preserve">1.2.7.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</si>
  <si>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Контрольное событие № 1.2.7.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</si>
  <si>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_________________И.Н. Ларюков</t>
  </si>
  <si>
    <t>Первый заместитель руководителя
 администрации МОГО "Ухта"</t>
  </si>
  <si>
    <t>_____________________П.П. Артемьев</t>
  </si>
  <si>
    <t>__________________О.И. Курбанова</t>
  </si>
  <si>
    <t>________________ А.А. Мишин</t>
  </si>
  <si>
    <t xml:space="preserve">И.о. начальника МУ  Управление капитального строительства    </t>
  </si>
  <si>
    <t xml:space="preserve">1.2.1. Капитальный ремонт (ремонт) автомобильных дорог общего пользования местного значения </t>
  </si>
  <si>
    <t>1.2.3 Ремонт деревянных мостов</t>
  </si>
  <si>
    <t>1.2.4. Техническое обслуживание, санитарное содержание и текущий ремонт объектов внешнего благоустройства МОГО "Ухта"</t>
  </si>
  <si>
    <t xml:space="preserve">1.2.5. Содержание поселковых дорог (подъездные дороги и дороги (улицы) внутри поселков) </t>
  </si>
  <si>
    <t>Контрольное событие № 1.2.3. Приняты акты выполненных работ по  ремонту деревянных мостов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</si>
  <si>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</si>
  <si>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Контрольное событие № 1.2.5. Приняты акты выполненных работ по содержанию поселковых дорог и дорог (улиц) внутри поселков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</si>
  <si>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</si>
  <si>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04.0.12.00000.03</t>
  </si>
  <si>
    <t>04.0.12.00000.07</t>
  </si>
  <si>
    <t>1.2.8. Оборудование и содержание ледовых переправ и зимних автомобильных дорог общего пользования местного значения</t>
  </si>
  <si>
    <t>1.2.9. Содержание автомобильных дорог общего пользования местного значения</t>
  </si>
  <si>
    <t>софинансирование</t>
  </si>
  <si>
    <t>республика</t>
  </si>
  <si>
    <t>04.0.12.S2210.08</t>
  </si>
  <si>
    <t>04.0.12.72210.08</t>
  </si>
  <si>
    <t>Контрольное событие № 1.2.8.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</si>
  <si>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Средства от приносящей доход деятельности (руб.)</t>
  </si>
  <si>
    <t>Контрольное событие № 1.2.1. Приняты акты выполненных работ по капитальному ремонту (ремонту)  автомобильных дорог общего пользования местного значения</t>
  </si>
  <si>
    <t>Контрольное событие № 1.2.9.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</si>
  <si>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1.2.10.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</si>
  <si>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1.2.11.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</si>
  <si>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2.1.2.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</si>
  <si>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2.1.3. Заключено соглашение о предоставлении субсидий из Республиканского бюджета Республики Коми </t>
  </si>
  <si>
    <t>Контрольное событие № 2.1.4. Заключен договор с ОАО "Комиавиатранс"</t>
  </si>
  <si>
    <t>Контрольное событие № 2.1.5.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</si>
  <si>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 Первый заместитель руководителя администрации МОГО "Ухта"</t>
  </si>
  <si>
    <t>Начальник МУ "Управление жилищно-коммунального хозяйства"</t>
  </si>
  <si>
    <t xml:space="preserve"> Начальник МУ "Управление жилищно-коммунального хозяйства"</t>
  </si>
  <si>
    <r>
      <t xml:space="preserve">Задача 1. </t>
    </r>
    <r>
      <rPr>
        <sz val="9"/>
        <rFont val="Times New Roman"/>
        <family val="1"/>
        <charset val="204"/>
      </rPr>
      <t>Развитие и обеспечение надлежащего технического состояния и надежного функционирования объектов дорожной инфраструктуры</t>
    </r>
  </si>
  <si>
    <r>
      <t xml:space="preserve">Задача 2. </t>
    </r>
    <r>
      <rPr>
        <sz val="9"/>
        <rFont val="Times New Roman"/>
        <family val="1"/>
        <charset val="204"/>
      </rPr>
      <t>Создание условий для предоставления транспортных услуг населению и организация транспортного обслуживания в границах городского округа</t>
    </r>
  </si>
  <si>
    <t>Заместитель руководетеля администрации МОГО "Ухта" - начальник Финансового управления администрации МОГО "Ухта"</t>
  </si>
  <si>
    <t>Основное мероприятие 1.2.      Реконструкция, модернизация, капитальный ремонт (ремонт) и содержание дорог общего пользования местного значения</t>
  </si>
  <si>
    <t>1.2.2. Капитальный ремонт (ремонт) автомобильных дорог общего пользования местного значения за счет средств муниципального дорожного фонда</t>
  </si>
  <si>
    <t>Реконструкция, модернизация, капитальный ремонт (ремонт) и содержание дорог общего пользования местного значения</t>
  </si>
  <si>
    <t>2017-2020</t>
  </si>
  <si>
    <t>Контрольное событие № 1.2.4.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</si>
  <si>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1.2.5.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</si>
  <si>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1.2.6.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</si>
  <si>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2014-2016</t>
  </si>
  <si>
    <t>31.12.2017      31.12.2018      31.12.2019</t>
  </si>
  <si>
    <t>31.12.2017     31.12.2018     31.12.2019</t>
  </si>
  <si>
    <t>31.03.2017     31.03.2018    31.03.2019</t>
  </si>
  <si>
    <t>31.03.2017      31.03.2018     31.03.2019</t>
  </si>
  <si>
    <t>30.09.2017      30.09.2018      30.09.2019</t>
  </si>
  <si>
    <t>МУ "УЖКХ", Администрация МОГО "Ухта"</t>
  </si>
  <si>
    <t>- Техническое обслуживание, санитарное содержание и текущий ремонт объектов внешнего благоустройства МОГО "Ухта"</t>
  </si>
  <si>
    <t>-Содержание поселковых дорог (подъездные дороги и дороги (улицы) внутри поселков) КРЕДИТОРКА</t>
  </si>
  <si>
    <t>Мероприятие</t>
  </si>
  <si>
    <t>Изм. 2</t>
  </si>
  <si>
    <t>Изм. 3</t>
  </si>
  <si>
    <t>Изменение</t>
  </si>
  <si>
    <t xml:space="preserve"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</t>
  </si>
  <si>
    <t>Всего по Муниципальной программе</t>
  </si>
  <si>
    <t>04.0.21.00000.02</t>
  </si>
  <si>
    <t>субсидия</t>
  </si>
  <si>
    <t xml:space="preserve">Капитальный ремонт (ремонт) автомобильных дорог общего пользования местного значения </t>
  </si>
  <si>
    <t>"___"______________2017 г.</t>
  </si>
  <si>
    <t xml:space="preserve">"___" __________2017 г. </t>
  </si>
  <si>
    <t>"____"____________2017 г.</t>
  </si>
  <si>
    <t>Контрольное событие № 2.1.6. Приняты акты выполненных работ  по обследованию пассажиропотоков на городских и пригородных муниципальных регулярных автобусных маршрутах в МОГО "Ухта"</t>
  </si>
  <si>
    <t>2.1.3. Выполнение работ по обследованию пассажиропотоков на городских и пригородных муниципальных регулярных автобусных маршрутах в МОГО "Ухта"</t>
  </si>
  <si>
    <t>Пояснение</t>
  </si>
  <si>
    <t>Приведение в соответствие лимитов бюджетных ассигнований в связи с поступлением  субсидии  из бюджета Республики Коми</t>
  </si>
  <si>
    <t xml:space="preserve">Поступление субсидии из бюджета Республики Коми </t>
  </si>
  <si>
    <t>Исполнение Плана мероприятий по совершенствованию работы внутримуниципального транспорта в Республике Коми</t>
  </si>
  <si>
    <t>Увеличение лимитов бюджетных ассигнований за счет остатков средств Дорожного фонда МОГО "Ухта" на начало текущего финансового года</t>
  </si>
  <si>
    <t xml:space="preserve">Обеспечение функционирования городских и пригородных муниципальных регулярных автобусных маршрутов в МОГО "Ухта" </t>
  </si>
  <si>
    <t>1.2.6. Технический надзор, техническое обследование, контроль, лабораторные исследования, расчет и проверка сметной стоимости объектов дорожного хозяйства</t>
  </si>
  <si>
    <t>Контрольное событие № 1.2.6. Приняты акты выполненных работ по техническому надзору, техническому обследованию, контролю, лабораторным исследованиям. Произведен расчет и проверка сметной стоимости объектов дорожного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</si>
</sst>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72">
    <xf numFmtId="0" fontId="0" fillId="0" borderId="0" xfId="0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horizontal="left" wrapText="1"/>
    </xf>
    <xf numFmtId="0" fontId="4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164" fontId="4" fillId="0" borderId="0" xfId="1" applyFont="1" applyFill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4" fillId="0" borderId="0" xfId="2" applyFont="1" applyFill="1"/>
    <xf numFmtId="1" fontId="4" fillId="0" borderId="0" xfId="2" applyNumberFormat="1" applyFont="1" applyFill="1"/>
    <xf numFmtId="49" fontId="4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4" fontId="1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horizontal="left" vertical="center"/>
    </xf>
    <xf numFmtId="4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wrapText="1"/>
    </xf>
    <xf numFmtId="165" fontId="4" fillId="0" borderId="0" xfId="3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4" fontId="4" fillId="0" borderId="1" xfId="2" applyNumberFormat="1" applyFont="1" applyFill="1" applyBorder="1" applyAlignment="1">
      <alignment wrapText="1"/>
    </xf>
    <xf numFmtId="3" fontId="4" fillId="0" borderId="0" xfId="2" applyNumberFormat="1" applyFont="1" applyFill="1" applyBorder="1"/>
    <xf numFmtId="4" fontId="4" fillId="0" borderId="0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166" fontId="4" fillId="0" borderId="0" xfId="2" applyNumberFormat="1" applyFont="1" applyFill="1" applyBorder="1" applyAlignment="1">
      <alignment horizontal="left" wrapText="1"/>
    </xf>
    <xf numFmtId="4" fontId="4" fillId="0" borderId="0" xfId="2" applyNumberFormat="1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3" fontId="4" fillId="0" borderId="1" xfId="2" applyNumberFormat="1" applyFont="1" applyFill="1" applyBorder="1" applyAlignment="1">
      <alignment horizontal="center" vertical="center" textRotation="90"/>
    </xf>
    <xf numFmtId="0" fontId="4" fillId="0" borderId="1" xfId="2" applyFont="1" applyFill="1" applyBorder="1" applyAlignment="1">
      <alignment horizontal="center" vertical="center" textRotation="90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/>
    <xf numFmtId="4" fontId="5" fillId="0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/>
    <xf numFmtId="4" fontId="3" fillId="0" borderId="1" xfId="2" applyNumberFormat="1" applyFont="1" applyFill="1" applyBorder="1"/>
    <xf numFmtId="49" fontId="5" fillId="0" borderId="1" xfId="3" applyNumberFormat="1" applyFont="1" applyFill="1" applyBorder="1" applyAlignment="1">
      <alignment horizontal="left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2" fontId="5" fillId="0" borderId="1" xfId="2" quotePrefix="1" applyNumberFormat="1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wrapText="1"/>
    </xf>
    <xf numFmtId="4" fontId="4" fillId="0" borderId="1" xfId="2" applyNumberFormat="1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horizont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" fillId="0" borderId="1" xfId="2" applyFont="1" applyFill="1" applyBorder="1"/>
    <xf numFmtId="4" fontId="4" fillId="0" borderId="0" xfId="2" applyNumberFormat="1" applyFont="1" applyFill="1" applyBorder="1" applyAlignment="1">
      <alignment horizontal="center" wrapText="1"/>
    </xf>
    <xf numFmtId="0" fontId="9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49" fontId="1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right" vertical="center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4" fontId="14" fillId="0" borderId="1" xfId="0" applyNumberFormat="1" applyFont="1" applyBorder="1"/>
    <xf numFmtId="4" fontId="17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0" fontId="0" fillId="0" borderId="0" xfId="0" applyBorder="1"/>
    <xf numFmtId="0" fontId="0" fillId="0" borderId="0" xfId="0" applyFill="1"/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left" vertical="center" wrapText="1"/>
    </xf>
    <xf numFmtId="14" fontId="5" fillId="3" borderId="1" xfId="2" applyNumberFormat="1" applyFont="1" applyFill="1" applyBorder="1" applyAlignment="1">
      <alignment horizontal="center" vertical="center" wrapText="1"/>
    </xf>
    <xf numFmtId="0" fontId="5" fillId="3" borderId="0" xfId="2" applyFont="1" applyFill="1"/>
    <xf numFmtId="4" fontId="5" fillId="3" borderId="1" xfId="2" applyNumberFormat="1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left" vertical="top" wrapText="1"/>
    </xf>
    <xf numFmtId="4" fontId="5" fillId="0" borderId="1" xfId="2" applyNumberFormat="1" applyFont="1" applyFill="1" applyBorder="1"/>
    <xf numFmtId="0" fontId="3" fillId="0" borderId="1" xfId="2" applyFont="1" applyFill="1" applyBorder="1"/>
    <xf numFmtId="49" fontId="5" fillId="4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distributed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0" fontId="20" fillId="0" borderId="0" xfId="2" applyFont="1" applyFill="1"/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" fontId="17" fillId="0" borderId="1" xfId="2" applyNumberFormat="1" applyFont="1" applyFill="1" applyBorder="1" applyAlignment="1">
      <alignment horizontal="right" vertical="center" wrapText="1"/>
    </xf>
    <xf numFmtId="4" fontId="1" fillId="0" borderId="0" xfId="2" applyNumberFormat="1" applyFont="1" applyFill="1" applyAlignment="1">
      <alignment wrapText="1"/>
    </xf>
    <xf numFmtId="4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left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/>
    </xf>
    <xf numFmtId="49" fontId="5" fillId="3" borderId="1" xfId="2" quotePrefix="1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" fontId="14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/>
    <xf numFmtId="4" fontId="23" fillId="0" borderId="1" xfId="0" applyNumberFormat="1" applyFont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2" fontId="5" fillId="3" borderId="1" xfId="2" quotePrefix="1" applyNumberFormat="1" applyFont="1" applyFill="1" applyBorder="1" applyAlignment="1">
      <alignment horizontal="left" vertical="center" wrapText="1"/>
    </xf>
    <xf numFmtId="2" fontId="5" fillId="3" borderId="1" xfId="2" quotePrefix="1" applyNumberFormat="1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left" vertical="center" wrapText="1"/>
    </xf>
    <xf numFmtId="4" fontId="4" fillId="3" borderId="1" xfId="2" applyNumberFormat="1" applyFont="1" applyFill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9" fontId="5" fillId="0" borderId="1" xfId="2" applyNumberFormat="1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14" fontId="5" fillId="0" borderId="7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5" xfId="2" applyNumberFormat="1" applyFont="1" applyFill="1" applyBorder="1" applyAlignment="1">
      <alignment horizontal="center" vertical="center" wrapText="1"/>
    </xf>
    <xf numFmtId="4" fontId="5" fillId="0" borderId="6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165" fontId="5" fillId="0" borderId="1" xfId="3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left" vertical="center" wrapText="1"/>
    </xf>
    <xf numFmtId="49" fontId="5" fillId="0" borderId="6" xfId="2" applyNumberFormat="1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49" fontId="17" fillId="0" borderId="1" xfId="2" applyNumberFormat="1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right" vertical="center" wrapText="1"/>
    </xf>
    <xf numFmtId="4" fontId="1" fillId="0" borderId="5" xfId="2" applyNumberFormat="1" applyFont="1" applyFill="1" applyBorder="1" applyAlignment="1">
      <alignment horizontal="center" vertical="center" wrapText="1"/>
    </xf>
    <xf numFmtId="4" fontId="1" fillId="0" borderId="6" xfId="2" applyNumberFormat="1" applyFont="1" applyFill="1" applyBorder="1" applyAlignment="1">
      <alignment horizontal="center" vertical="center" wrapText="1"/>
    </xf>
    <xf numFmtId="2" fontId="5" fillId="0" borderId="5" xfId="2" applyNumberFormat="1" applyFont="1" applyFill="1" applyBorder="1" applyAlignment="1">
      <alignment horizontal="left" vertical="center" wrapText="1"/>
    </xf>
    <xf numFmtId="2" fontId="5" fillId="0" borderId="6" xfId="2" applyNumberFormat="1" applyFont="1" applyFill="1" applyBorder="1" applyAlignment="1">
      <alignment horizontal="left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14" fontId="4" fillId="0" borderId="6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/>
    </xf>
    <xf numFmtId="2" fontId="11" fillId="0" borderId="6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15"/>
  <sheetViews>
    <sheetView tabSelected="1" view="pageBreakPreview" zoomScale="70" zoomScaleSheetLayoutView="70" workbookViewId="0">
      <pane ySplit="11" topLeftCell="A12" activePane="bottomLeft" state="frozen"/>
      <selection pane="bottomLeft" activeCell="A58" sqref="A58"/>
    </sheetView>
  </sheetViews>
  <sheetFormatPr defaultRowHeight="12.75" x14ac:dyDescent="0.2"/>
  <cols>
    <col min="1" max="1" width="55.28515625" style="89" customWidth="1"/>
    <col min="2" max="2" width="25.5703125" style="4" customWidth="1"/>
    <col min="3" max="3" width="22.140625" style="4" customWidth="1"/>
    <col min="4" max="4" width="31.7109375" style="4" customWidth="1"/>
    <col min="5" max="5" width="18.140625" style="4" customWidth="1"/>
    <col min="6" max="6" width="17.7109375" style="4" customWidth="1"/>
    <col min="7" max="7" width="22" style="82" customWidth="1"/>
    <col min="8" max="8" width="24.5703125" style="82" customWidth="1"/>
    <col min="9" max="9" width="23.28515625" style="8" customWidth="1"/>
    <col min="10" max="10" width="26.42578125" style="8" customWidth="1"/>
    <col min="11" max="11" width="25.85546875" style="8" customWidth="1"/>
    <col min="12" max="12" width="4.42578125" style="8" bestFit="1" customWidth="1"/>
    <col min="13" max="14" width="4.42578125" style="5" bestFit="1" customWidth="1"/>
    <col min="15" max="15" width="4.5703125" style="5" customWidth="1"/>
    <col min="16" max="16" width="4.42578125" style="5" customWidth="1"/>
    <col min="17" max="18" width="4.7109375" style="5" customWidth="1"/>
    <col min="19" max="19" width="4.140625" style="5" customWidth="1"/>
    <col min="20" max="20" width="4.42578125" style="5" customWidth="1"/>
    <col min="21" max="21" width="4.28515625" style="5" customWidth="1"/>
    <col min="22" max="22" width="4.42578125" style="5" customWidth="1"/>
    <col min="23" max="23" width="4.5703125" style="5" customWidth="1"/>
    <col min="24" max="16384" width="9.140625" style="5"/>
  </cols>
  <sheetData>
    <row r="1" spans="1:23" ht="20.25" x14ac:dyDescent="0.3">
      <c r="A1" s="134" t="s">
        <v>2</v>
      </c>
      <c r="B1" s="2"/>
      <c r="C1" s="3"/>
      <c r="D1" s="3"/>
      <c r="G1" s="4"/>
      <c r="H1" s="4"/>
      <c r="I1" s="281" t="s">
        <v>3</v>
      </c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 ht="20.25" customHeight="1" x14ac:dyDescent="0.2">
      <c r="A2" s="165" t="s">
        <v>183</v>
      </c>
      <c r="B2" s="6"/>
      <c r="C2" s="7"/>
      <c r="D2" s="7"/>
      <c r="G2" s="4"/>
      <c r="H2" s="4"/>
      <c r="I2" s="282" t="s">
        <v>65</v>
      </c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3" spans="1:23" ht="20.25" customHeight="1" x14ac:dyDescent="0.2">
      <c r="A3" s="135" t="s">
        <v>64</v>
      </c>
      <c r="B3" s="6"/>
      <c r="C3" s="7"/>
      <c r="D3" s="7"/>
      <c r="G3" s="4"/>
      <c r="H3" s="197"/>
      <c r="I3" s="149"/>
      <c r="J3" s="149"/>
      <c r="K3" s="149"/>
      <c r="L3" s="110"/>
      <c r="M3" s="110"/>
      <c r="N3" s="110"/>
      <c r="O3" s="245"/>
    </row>
    <row r="4" spans="1:23" ht="20.25" customHeight="1" x14ac:dyDescent="0.3">
      <c r="A4" s="164" t="s">
        <v>184</v>
      </c>
      <c r="B4" s="7"/>
      <c r="C4" s="7"/>
      <c r="D4" s="7"/>
      <c r="G4" s="4"/>
      <c r="H4" s="4"/>
      <c r="I4" s="281" t="s">
        <v>182</v>
      </c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</row>
    <row r="5" spans="1:23" ht="20.25" x14ac:dyDescent="0.3">
      <c r="A5" s="164" t="s">
        <v>245</v>
      </c>
      <c r="B5" s="7"/>
      <c r="C5" s="7"/>
      <c r="D5" s="7"/>
      <c r="G5" s="4"/>
      <c r="H5" s="4"/>
      <c r="I5" s="281" t="s">
        <v>246</v>
      </c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</row>
    <row r="6" spans="1:23" ht="20.25" x14ac:dyDescent="0.3">
      <c r="A6" s="107"/>
      <c r="B6" s="7"/>
      <c r="C6" s="7"/>
      <c r="D6" s="7"/>
      <c r="G6" s="4"/>
      <c r="H6" s="4"/>
      <c r="L6" s="9"/>
      <c r="M6" s="9"/>
      <c r="N6" s="9"/>
      <c r="O6" s="9"/>
    </row>
    <row r="7" spans="1:23" ht="20.25" x14ac:dyDescent="0.3">
      <c r="A7" s="279" t="s">
        <v>178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8"/>
    </row>
    <row r="8" spans="1:23" ht="20.25" x14ac:dyDescent="0.3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8"/>
    </row>
    <row r="9" spans="1:23" s="10" customFormat="1" ht="27.75" customHeight="1" x14ac:dyDescent="0.3">
      <c r="A9" s="280" t="s">
        <v>43</v>
      </c>
      <c r="B9" s="280" t="s">
        <v>44</v>
      </c>
      <c r="C9" s="280"/>
      <c r="D9" s="280" t="s">
        <v>55</v>
      </c>
      <c r="E9" s="280" t="s">
        <v>0</v>
      </c>
      <c r="F9" s="280"/>
      <c r="G9" s="280" t="s">
        <v>171</v>
      </c>
      <c r="H9" s="280" t="s">
        <v>50</v>
      </c>
      <c r="I9" s="280"/>
      <c r="J9" s="280"/>
      <c r="K9" s="280"/>
      <c r="L9" s="280" t="s">
        <v>49</v>
      </c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</row>
    <row r="10" spans="1:23" s="10" customFormat="1" ht="34.5" customHeight="1" x14ac:dyDescent="0.3">
      <c r="A10" s="280"/>
      <c r="B10" s="280" t="s">
        <v>45</v>
      </c>
      <c r="C10" s="280" t="s">
        <v>46</v>
      </c>
      <c r="D10" s="280"/>
      <c r="E10" s="280" t="s">
        <v>47</v>
      </c>
      <c r="F10" s="280" t="s">
        <v>48</v>
      </c>
      <c r="G10" s="280"/>
      <c r="H10" s="280" t="s">
        <v>177</v>
      </c>
      <c r="I10" s="280" t="s">
        <v>179</v>
      </c>
      <c r="J10" s="280"/>
      <c r="K10" s="280"/>
      <c r="L10" s="280">
        <v>2017</v>
      </c>
      <c r="M10" s="280"/>
      <c r="N10" s="280"/>
      <c r="O10" s="280"/>
      <c r="P10" s="280">
        <v>2018</v>
      </c>
      <c r="Q10" s="280"/>
      <c r="R10" s="280"/>
      <c r="S10" s="280"/>
      <c r="T10" s="305">
        <v>2019</v>
      </c>
      <c r="U10" s="305"/>
      <c r="V10" s="305"/>
      <c r="W10" s="305"/>
    </row>
    <row r="11" spans="1:23" s="10" customFormat="1" ht="43.5" customHeight="1" x14ac:dyDescent="0.3">
      <c r="A11" s="280"/>
      <c r="B11" s="280"/>
      <c r="C11" s="280"/>
      <c r="D11" s="280"/>
      <c r="E11" s="280"/>
      <c r="F11" s="280"/>
      <c r="G11" s="280"/>
      <c r="H11" s="280"/>
      <c r="I11" s="182">
        <v>2017</v>
      </c>
      <c r="J11" s="182">
        <v>2018</v>
      </c>
      <c r="K11" s="182">
        <v>2019</v>
      </c>
      <c r="L11" s="91" t="s">
        <v>51</v>
      </c>
      <c r="M11" s="92" t="s">
        <v>52</v>
      </c>
      <c r="N11" s="93" t="s">
        <v>53</v>
      </c>
      <c r="O11" s="93" t="s">
        <v>54</v>
      </c>
      <c r="P11" s="91" t="s">
        <v>51</v>
      </c>
      <c r="Q11" s="92" t="s">
        <v>52</v>
      </c>
      <c r="R11" s="93" t="s">
        <v>53</v>
      </c>
      <c r="S11" s="93" t="s">
        <v>54</v>
      </c>
      <c r="T11" s="91" t="s">
        <v>51</v>
      </c>
      <c r="U11" s="92" t="s">
        <v>52</v>
      </c>
      <c r="V11" s="93" t="s">
        <v>53</v>
      </c>
      <c r="W11" s="93" t="s">
        <v>54</v>
      </c>
    </row>
    <row r="12" spans="1:23" s="11" customFormat="1" ht="18.75" x14ac:dyDescent="0.3">
      <c r="A12" s="185">
        <v>1</v>
      </c>
      <c r="B12" s="185">
        <v>2</v>
      </c>
      <c r="C12" s="185">
        <v>3</v>
      </c>
      <c r="D12" s="185">
        <v>4</v>
      </c>
      <c r="E12" s="185">
        <v>5</v>
      </c>
      <c r="F12" s="185">
        <v>6</v>
      </c>
      <c r="G12" s="185">
        <v>7</v>
      </c>
      <c r="H12" s="185">
        <v>8</v>
      </c>
      <c r="I12" s="185">
        <v>9</v>
      </c>
      <c r="J12" s="185">
        <v>10</v>
      </c>
      <c r="K12" s="185">
        <v>11</v>
      </c>
      <c r="L12" s="185">
        <v>12</v>
      </c>
      <c r="M12" s="185">
        <v>13</v>
      </c>
      <c r="N12" s="185">
        <v>14</v>
      </c>
      <c r="O12" s="185">
        <v>15</v>
      </c>
      <c r="P12" s="185">
        <v>16</v>
      </c>
      <c r="Q12" s="185">
        <v>17</v>
      </c>
      <c r="R12" s="185">
        <v>18</v>
      </c>
      <c r="S12" s="185">
        <v>19</v>
      </c>
      <c r="T12" s="185">
        <v>20</v>
      </c>
      <c r="U12" s="185">
        <v>21</v>
      </c>
      <c r="V12" s="185">
        <v>22</v>
      </c>
      <c r="W12" s="185">
        <v>23</v>
      </c>
    </row>
    <row r="13" spans="1:23" s="10" customFormat="1" ht="21.75" customHeight="1" x14ac:dyDescent="0.3">
      <c r="A13" s="283" t="s">
        <v>26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</row>
    <row r="14" spans="1:23" s="189" customFormat="1" ht="83.25" customHeight="1" x14ac:dyDescent="0.3">
      <c r="A14" s="195" t="s">
        <v>59</v>
      </c>
      <c r="B14" s="199" t="s">
        <v>214</v>
      </c>
      <c r="C14" s="193" t="s">
        <v>4</v>
      </c>
      <c r="D14" s="193" t="s">
        <v>5</v>
      </c>
      <c r="E14" s="167">
        <v>42736</v>
      </c>
      <c r="F14" s="167">
        <v>43830</v>
      </c>
      <c r="G14" s="167" t="s">
        <v>173</v>
      </c>
      <c r="H14" s="19">
        <f>SUM(I14:K14)</f>
        <v>0</v>
      </c>
      <c r="I14" s="19">
        <f>I15+I18+I21+I24+I26</f>
        <v>0</v>
      </c>
      <c r="J14" s="19">
        <f>J15+J18+J21+J24+J26</f>
        <v>0</v>
      </c>
      <c r="K14" s="19">
        <f>K15+K18+K21+K24+K26</f>
        <v>0</v>
      </c>
      <c r="L14" s="19" t="s">
        <v>7</v>
      </c>
      <c r="M14" s="19" t="s">
        <v>7</v>
      </c>
      <c r="N14" s="19" t="s">
        <v>7</v>
      </c>
      <c r="O14" s="19" t="s">
        <v>7</v>
      </c>
      <c r="P14" s="19" t="s">
        <v>7</v>
      </c>
      <c r="Q14" s="19" t="s">
        <v>7</v>
      </c>
      <c r="R14" s="19" t="s">
        <v>7</v>
      </c>
      <c r="S14" s="19" t="s">
        <v>7</v>
      </c>
      <c r="T14" s="19" t="s">
        <v>7</v>
      </c>
      <c r="U14" s="19" t="s">
        <v>7</v>
      </c>
      <c r="V14" s="19" t="s">
        <v>7</v>
      </c>
      <c r="W14" s="19" t="s">
        <v>7</v>
      </c>
    </row>
    <row r="15" spans="1:23" s="16" customFormat="1" ht="33.75" hidden="1" customHeight="1" x14ac:dyDescent="0.25">
      <c r="A15" s="186" t="s">
        <v>56</v>
      </c>
      <c r="B15" s="288" t="s">
        <v>75</v>
      </c>
      <c r="C15" s="288" t="s">
        <v>4</v>
      </c>
      <c r="D15" s="288" t="s">
        <v>5</v>
      </c>
      <c r="E15" s="194">
        <v>43466</v>
      </c>
      <c r="F15" s="194">
        <v>43830</v>
      </c>
      <c r="G15" s="194" t="s">
        <v>31</v>
      </c>
      <c r="H15" s="19">
        <f>SUM(I15:K15)</f>
        <v>0</v>
      </c>
      <c r="I15" s="190">
        <v>0</v>
      </c>
      <c r="J15" s="190">
        <v>0</v>
      </c>
      <c r="K15" s="190">
        <v>0</v>
      </c>
      <c r="L15" s="190"/>
      <c r="M15" s="190"/>
      <c r="N15" s="190"/>
      <c r="O15" s="243"/>
      <c r="P15" s="190"/>
      <c r="Q15" s="190"/>
      <c r="R15" s="190"/>
      <c r="S15" s="243"/>
      <c r="T15" s="190" t="s">
        <v>7</v>
      </c>
      <c r="U15" s="190" t="s">
        <v>7</v>
      </c>
      <c r="V15" s="190" t="s">
        <v>7</v>
      </c>
      <c r="W15" s="243" t="s">
        <v>7</v>
      </c>
    </row>
    <row r="16" spans="1:23" s="16" customFormat="1" ht="78.75" hidden="1" customHeight="1" x14ac:dyDescent="0.25">
      <c r="A16" s="192" t="s">
        <v>58</v>
      </c>
      <c r="B16" s="288"/>
      <c r="C16" s="288"/>
      <c r="D16" s="288"/>
      <c r="E16" s="194" t="s">
        <v>6</v>
      </c>
      <c r="F16" s="194">
        <v>43465</v>
      </c>
      <c r="G16" s="194" t="s">
        <v>6</v>
      </c>
      <c r="H16" s="194" t="s">
        <v>6</v>
      </c>
      <c r="I16" s="194" t="s">
        <v>6</v>
      </c>
      <c r="J16" s="194" t="s">
        <v>6</v>
      </c>
      <c r="K16" s="194" t="s">
        <v>6</v>
      </c>
      <c r="L16" s="190"/>
      <c r="M16" s="190"/>
      <c r="N16" s="190"/>
      <c r="O16" s="243"/>
      <c r="P16" s="190"/>
      <c r="Q16" s="190"/>
      <c r="R16" s="190"/>
      <c r="S16" s="243" t="s">
        <v>7</v>
      </c>
      <c r="T16" s="95"/>
      <c r="U16" s="95"/>
      <c r="V16" s="95"/>
      <c r="W16" s="95"/>
    </row>
    <row r="17" spans="1:23" s="16" customFormat="1" ht="63" hidden="1" x14ac:dyDescent="0.25">
      <c r="A17" s="192" t="s">
        <v>66</v>
      </c>
      <c r="B17" s="288"/>
      <c r="C17" s="288"/>
      <c r="D17" s="288"/>
      <c r="E17" s="194" t="s">
        <v>6</v>
      </c>
      <c r="F17" s="194">
        <v>43830</v>
      </c>
      <c r="G17" s="194" t="s">
        <v>6</v>
      </c>
      <c r="H17" s="194" t="s">
        <v>6</v>
      </c>
      <c r="I17" s="194" t="s">
        <v>6</v>
      </c>
      <c r="J17" s="194" t="s">
        <v>6</v>
      </c>
      <c r="K17" s="194" t="s">
        <v>6</v>
      </c>
      <c r="L17" s="190"/>
      <c r="M17" s="190"/>
      <c r="N17" s="190"/>
      <c r="O17" s="95"/>
      <c r="P17" s="176"/>
      <c r="Q17" s="95"/>
      <c r="R17" s="95"/>
      <c r="S17" s="95"/>
      <c r="T17" s="95"/>
      <c r="U17" s="95"/>
      <c r="V17" s="95"/>
      <c r="W17" s="243" t="s">
        <v>7</v>
      </c>
    </row>
    <row r="18" spans="1:23" s="16" customFormat="1" ht="33.75" hidden="1" customHeight="1" x14ac:dyDescent="0.25">
      <c r="A18" s="186" t="s">
        <v>109</v>
      </c>
      <c r="B18" s="288"/>
      <c r="C18" s="288"/>
      <c r="D18" s="288"/>
      <c r="E18" s="194">
        <v>43101</v>
      </c>
      <c r="F18" s="194">
        <v>43465</v>
      </c>
      <c r="G18" s="194" t="s">
        <v>76</v>
      </c>
      <c r="H18" s="190">
        <f>SUM(I18:K18)</f>
        <v>0</v>
      </c>
      <c r="I18" s="190">
        <v>0</v>
      </c>
      <c r="J18" s="190">
        <v>0</v>
      </c>
      <c r="K18" s="190">
        <v>0</v>
      </c>
      <c r="L18" s="190"/>
      <c r="M18" s="190"/>
      <c r="N18" s="190"/>
      <c r="O18" s="243"/>
      <c r="P18" s="190" t="s">
        <v>7</v>
      </c>
      <c r="Q18" s="190" t="s">
        <v>7</v>
      </c>
      <c r="R18" s="190" t="s">
        <v>7</v>
      </c>
      <c r="S18" s="243" t="s">
        <v>7</v>
      </c>
      <c r="T18" s="190"/>
      <c r="U18" s="190"/>
      <c r="V18" s="190"/>
      <c r="W18" s="243"/>
    </row>
    <row r="19" spans="1:23" s="16" customFormat="1" ht="83.25" hidden="1" customHeight="1" x14ac:dyDescent="0.25">
      <c r="A19" s="192" t="s">
        <v>110</v>
      </c>
      <c r="B19" s="288"/>
      <c r="C19" s="288"/>
      <c r="D19" s="288"/>
      <c r="E19" s="194" t="s">
        <v>6</v>
      </c>
      <c r="F19" s="194">
        <v>43100</v>
      </c>
      <c r="G19" s="194" t="s">
        <v>6</v>
      </c>
      <c r="H19" s="194" t="s">
        <v>6</v>
      </c>
      <c r="I19" s="194" t="s">
        <v>6</v>
      </c>
      <c r="J19" s="190" t="s">
        <v>6</v>
      </c>
      <c r="K19" s="190" t="s">
        <v>6</v>
      </c>
      <c r="L19" s="190"/>
      <c r="M19" s="190"/>
      <c r="N19" s="190"/>
      <c r="O19" s="243" t="s">
        <v>7</v>
      </c>
      <c r="P19" s="176"/>
      <c r="Q19" s="95"/>
      <c r="R19" s="95"/>
      <c r="S19" s="95"/>
      <c r="T19" s="95"/>
      <c r="U19" s="95"/>
      <c r="V19" s="95"/>
      <c r="W19" s="95"/>
    </row>
    <row r="20" spans="1:23" s="16" customFormat="1" ht="63.75" hidden="1" customHeight="1" x14ac:dyDescent="0.25">
      <c r="A20" s="192" t="s">
        <v>111</v>
      </c>
      <c r="B20" s="288"/>
      <c r="C20" s="288"/>
      <c r="D20" s="288"/>
      <c r="E20" s="194" t="s">
        <v>6</v>
      </c>
      <c r="F20" s="194">
        <v>43465</v>
      </c>
      <c r="G20" s="194" t="s">
        <v>6</v>
      </c>
      <c r="H20" s="194" t="s">
        <v>6</v>
      </c>
      <c r="I20" s="194" t="s">
        <v>6</v>
      </c>
      <c r="J20" s="190" t="s">
        <v>6</v>
      </c>
      <c r="K20" s="190" t="s">
        <v>6</v>
      </c>
      <c r="L20" s="190"/>
      <c r="M20" s="190"/>
      <c r="N20" s="190"/>
      <c r="O20" s="95"/>
      <c r="P20" s="176"/>
      <c r="Q20" s="95"/>
      <c r="R20" s="95"/>
      <c r="S20" s="243" t="s">
        <v>7</v>
      </c>
      <c r="T20" s="95"/>
      <c r="U20" s="95"/>
      <c r="V20" s="95"/>
      <c r="W20" s="95"/>
    </row>
    <row r="21" spans="1:23" s="16" customFormat="1" ht="34.5" hidden="1" customHeight="1" x14ac:dyDescent="0.25">
      <c r="A21" s="186" t="s">
        <v>82</v>
      </c>
      <c r="B21" s="288"/>
      <c r="C21" s="288"/>
      <c r="D21" s="288"/>
      <c r="E21" s="194">
        <v>43466</v>
      </c>
      <c r="F21" s="194">
        <v>43830</v>
      </c>
      <c r="G21" s="194" t="s">
        <v>77</v>
      </c>
      <c r="H21" s="190">
        <f>SUM(I21:K21)</f>
        <v>0</v>
      </c>
      <c r="I21" s="190">
        <v>0</v>
      </c>
      <c r="J21" s="190">
        <v>0</v>
      </c>
      <c r="K21" s="190">
        <v>0</v>
      </c>
      <c r="L21" s="190"/>
      <c r="M21" s="190"/>
      <c r="N21" s="190"/>
      <c r="O21" s="243"/>
      <c r="P21" s="190"/>
      <c r="Q21" s="190"/>
      <c r="R21" s="190"/>
      <c r="S21" s="243"/>
      <c r="T21" s="190" t="s">
        <v>7</v>
      </c>
      <c r="U21" s="190" t="s">
        <v>7</v>
      </c>
      <c r="V21" s="190" t="s">
        <v>7</v>
      </c>
      <c r="W21" s="243" t="s">
        <v>7</v>
      </c>
    </row>
    <row r="22" spans="1:23" s="16" customFormat="1" ht="80.25" hidden="1" customHeight="1" x14ac:dyDescent="0.25">
      <c r="A22" s="192" t="s">
        <v>112</v>
      </c>
      <c r="B22" s="288"/>
      <c r="C22" s="288"/>
      <c r="D22" s="288"/>
      <c r="E22" s="194" t="s">
        <v>6</v>
      </c>
      <c r="F22" s="194">
        <v>43465</v>
      </c>
      <c r="G22" s="194" t="s">
        <v>6</v>
      </c>
      <c r="H22" s="194" t="s">
        <v>6</v>
      </c>
      <c r="I22" s="194" t="s">
        <v>6</v>
      </c>
      <c r="J22" s="190" t="s">
        <v>6</v>
      </c>
      <c r="K22" s="190" t="s">
        <v>6</v>
      </c>
      <c r="L22" s="190"/>
      <c r="M22" s="190"/>
      <c r="N22" s="190"/>
      <c r="O22" s="243"/>
      <c r="P22" s="190"/>
      <c r="Q22" s="190"/>
      <c r="R22" s="190"/>
      <c r="S22" s="243" t="s">
        <v>7</v>
      </c>
      <c r="T22" s="95"/>
      <c r="U22" s="95"/>
      <c r="V22" s="95"/>
      <c r="W22" s="95"/>
    </row>
    <row r="23" spans="1:23" s="16" customFormat="1" ht="69.75" hidden="1" customHeight="1" x14ac:dyDescent="0.25">
      <c r="A23" s="192" t="s">
        <v>113</v>
      </c>
      <c r="B23" s="288"/>
      <c r="C23" s="288"/>
      <c r="D23" s="288"/>
      <c r="E23" s="194" t="s">
        <v>6</v>
      </c>
      <c r="F23" s="194">
        <v>43830</v>
      </c>
      <c r="G23" s="194" t="s">
        <v>6</v>
      </c>
      <c r="H23" s="194" t="s">
        <v>6</v>
      </c>
      <c r="I23" s="194" t="s">
        <v>6</v>
      </c>
      <c r="J23" s="190" t="s">
        <v>6</v>
      </c>
      <c r="K23" s="190" t="s">
        <v>6</v>
      </c>
      <c r="L23" s="190"/>
      <c r="M23" s="190"/>
      <c r="N23" s="190"/>
      <c r="O23" s="95"/>
      <c r="P23" s="176"/>
      <c r="Q23" s="95"/>
      <c r="R23" s="95"/>
      <c r="S23" s="95"/>
      <c r="T23" s="95"/>
      <c r="U23" s="95"/>
      <c r="V23" s="95"/>
      <c r="W23" s="243" t="s">
        <v>7</v>
      </c>
    </row>
    <row r="24" spans="1:23" s="16" customFormat="1" ht="34.5" hidden="1" customHeight="1" x14ac:dyDescent="0.25">
      <c r="A24" s="171" t="s">
        <v>134</v>
      </c>
      <c r="B24" s="288"/>
      <c r="C24" s="288"/>
      <c r="D24" s="288"/>
      <c r="E24" s="194">
        <v>43466</v>
      </c>
      <c r="F24" s="194">
        <v>43830</v>
      </c>
      <c r="G24" s="194" t="s">
        <v>107</v>
      </c>
      <c r="H24" s="190">
        <f>SUM(I24:K24)</f>
        <v>0</v>
      </c>
      <c r="I24" s="190">
        <v>0</v>
      </c>
      <c r="J24" s="190">
        <v>0</v>
      </c>
      <c r="K24" s="190">
        <v>0</v>
      </c>
      <c r="L24" s="190"/>
      <c r="M24" s="190"/>
      <c r="N24" s="190"/>
      <c r="O24" s="243"/>
      <c r="P24" s="190"/>
      <c r="Q24" s="190"/>
      <c r="R24" s="190"/>
      <c r="S24" s="243"/>
      <c r="T24" s="190" t="s">
        <v>7</v>
      </c>
      <c r="U24" s="190" t="s">
        <v>7</v>
      </c>
      <c r="V24" s="190" t="s">
        <v>7</v>
      </c>
      <c r="W24" s="243" t="s">
        <v>7</v>
      </c>
    </row>
    <row r="25" spans="1:23" s="16" customFormat="1" ht="49.5" hidden="1" customHeight="1" x14ac:dyDescent="0.25">
      <c r="A25" s="192" t="s">
        <v>176</v>
      </c>
      <c r="B25" s="288"/>
      <c r="C25" s="288"/>
      <c r="D25" s="288"/>
      <c r="E25" s="194" t="s">
        <v>6</v>
      </c>
      <c r="F25" s="194">
        <v>43830</v>
      </c>
      <c r="G25" s="194" t="s">
        <v>6</v>
      </c>
      <c r="H25" s="194" t="s">
        <v>6</v>
      </c>
      <c r="I25" s="194" t="s">
        <v>6</v>
      </c>
      <c r="J25" s="194" t="s">
        <v>6</v>
      </c>
      <c r="K25" s="194" t="s">
        <v>6</v>
      </c>
      <c r="L25" s="190"/>
      <c r="M25" s="190"/>
      <c r="N25" s="190"/>
      <c r="O25" s="243"/>
      <c r="P25" s="176"/>
      <c r="Q25" s="95"/>
      <c r="R25" s="95"/>
      <c r="S25" s="95"/>
      <c r="T25" s="95"/>
      <c r="U25" s="95"/>
      <c r="V25" s="95"/>
      <c r="W25" s="179" t="s">
        <v>7</v>
      </c>
    </row>
    <row r="26" spans="1:23" s="166" customFormat="1" ht="34.5" hidden="1" customHeight="1" x14ac:dyDescent="0.25">
      <c r="A26" s="192" t="s">
        <v>114</v>
      </c>
      <c r="B26" s="288"/>
      <c r="C26" s="288"/>
      <c r="D26" s="288"/>
      <c r="E26" s="194">
        <v>43466</v>
      </c>
      <c r="F26" s="194">
        <v>43830</v>
      </c>
      <c r="G26" s="194" t="s">
        <v>108</v>
      </c>
      <c r="H26" s="190">
        <f>SUM(I26:K26)</f>
        <v>0</v>
      </c>
      <c r="I26" s="190">
        <v>0</v>
      </c>
      <c r="J26" s="190">
        <v>0</v>
      </c>
      <c r="K26" s="190">
        <v>0</v>
      </c>
      <c r="L26" s="126"/>
      <c r="M26" s="126"/>
      <c r="N26" s="126"/>
      <c r="O26" s="243"/>
      <c r="P26" s="190"/>
      <c r="Q26" s="190"/>
      <c r="R26" s="190"/>
      <c r="S26" s="243"/>
      <c r="T26" s="190" t="s">
        <v>7</v>
      </c>
      <c r="U26" s="190" t="s">
        <v>7</v>
      </c>
      <c r="V26" s="190" t="s">
        <v>7</v>
      </c>
      <c r="W26" s="243" t="s">
        <v>7</v>
      </c>
    </row>
    <row r="27" spans="1:23" s="16" customFormat="1" ht="56.25" hidden="1" customHeight="1" x14ac:dyDescent="0.25">
      <c r="A27" s="192" t="s">
        <v>115</v>
      </c>
      <c r="B27" s="288"/>
      <c r="C27" s="288"/>
      <c r="D27" s="288"/>
      <c r="E27" s="194" t="s">
        <v>6</v>
      </c>
      <c r="F27" s="194">
        <v>43830</v>
      </c>
      <c r="G27" s="194" t="s">
        <v>6</v>
      </c>
      <c r="H27" s="194" t="s">
        <v>6</v>
      </c>
      <c r="I27" s="194" t="s">
        <v>6</v>
      </c>
      <c r="J27" s="190" t="s">
        <v>6</v>
      </c>
      <c r="K27" s="190" t="s">
        <v>6</v>
      </c>
      <c r="L27" s="190"/>
      <c r="M27" s="190"/>
      <c r="N27" s="190"/>
      <c r="O27" s="243"/>
      <c r="P27" s="190"/>
      <c r="Q27" s="190"/>
      <c r="R27" s="190"/>
      <c r="S27" s="243"/>
      <c r="T27" s="190"/>
      <c r="U27" s="190"/>
      <c r="V27" s="190"/>
      <c r="W27" s="243" t="s">
        <v>7</v>
      </c>
    </row>
    <row r="28" spans="1:23" s="189" customFormat="1" ht="87" customHeight="1" x14ac:dyDescent="0.3">
      <c r="A28" s="195" t="s">
        <v>220</v>
      </c>
      <c r="B28" s="200" t="s">
        <v>214</v>
      </c>
      <c r="C28" s="193" t="s">
        <v>8</v>
      </c>
      <c r="D28" s="193" t="s">
        <v>9</v>
      </c>
      <c r="E28" s="167">
        <v>42736</v>
      </c>
      <c r="F28" s="167">
        <v>43830</v>
      </c>
      <c r="G28" s="167" t="s">
        <v>174</v>
      </c>
      <c r="H28" s="19">
        <f>SUM(I28:K28)</f>
        <v>485603508.64999998</v>
      </c>
      <c r="I28" s="19">
        <f>I29+I33+I48+I50+I55+I58+I60+I62+I63+I68+I69</f>
        <v>144157597.65000001</v>
      </c>
      <c r="J28" s="19">
        <f>J29+J33+J48+J50+J55+J58++J60+J68+J62</f>
        <v>151049428</v>
      </c>
      <c r="K28" s="19">
        <f>K29+K33+K48+K50+K55+K58++K60+K68+K62</f>
        <v>190396483</v>
      </c>
      <c r="L28" s="19" t="s">
        <v>7</v>
      </c>
      <c r="M28" s="19" t="s">
        <v>7</v>
      </c>
      <c r="N28" s="19" t="s">
        <v>7</v>
      </c>
      <c r="O28" s="19" t="s">
        <v>7</v>
      </c>
      <c r="P28" s="19" t="s">
        <v>7</v>
      </c>
      <c r="Q28" s="19" t="s">
        <v>7</v>
      </c>
      <c r="R28" s="19" t="s">
        <v>7</v>
      </c>
      <c r="S28" s="19" t="s">
        <v>7</v>
      </c>
      <c r="T28" s="19" t="s">
        <v>7</v>
      </c>
      <c r="U28" s="19" t="s">
        <v>7</v>
      </c>
      <c r="V28" s="19" t="s">
        <v>7</v>
      </c>
      <c r="W28" s="19" t="s">
        <v>7</v>
      </c>
    </row>
    <row r="29" spans="1:23" s="16" customFormat="1" ht="37.5" customHeight="1" x14ac:dyDescent="0.25">
      <c r="A29" s="99" t="s">
        <v>188</v>
      </c>
      <c r="B29" s="289" t="s">
        <v>215</v>
      </c>
      <c r="C29" s="288" t="s">
        <v>8</v>
      </c>
      <c r="D29" s="287" t="s">
        <v>9</v>
      </c>
      <c r="E29" s="114">
        <v>42736</v>
      </c>
      <c r="F29" s="114">
        <v>43830</v>
      </c>
      <c r="G29" s="114" t="s">
        <v>33</v>
      </c>
      <c r="H29" s="19">
        <f>SUM(I29:K29)</f>
        <v>70972655</v>
      </c>
      <c r="I29" s="100">
        <f>I30+I31</f>
        <v>8000000</v>
      </c>
      <c r="J29" s="100">
        <v>11812800</v>
      </c>
      <c r="K29" s="100">
        <v>51159855</v>
      </c>
      <c r="L29" s="94" t="s">
        <v>7</v>
      </c>
      <c r="M29" s="94" t="s">
        <v>7</v>
      </c>
      <c r="N29" s="94" t="s">
        <v>7</v>
      </c>
      <c r="O29" s="243" t="s">
        <v>7</v>
      </c>
      <c r="P29" s="94" t="s">
        <v>7</v>
      </c>
      <c r="Q29" s="94" t="s">
        <v>7</v>
      </c>
      <c r="R29" s="94" t="s">
        <v>7</v>
      </c>
      <c r="S29" s="243" t="s">
        <v>7</v>
      </c>
      <c r="T29" s="94" t="s">
        <v>7</v>
      </c>
      <c r="U29" s="94" t="s">
        <v>7</v>
      </c>
      <c r="V29" s="94" t="s">
        <v>7</v>
      </c>
      <c r="W29" s="243" t="s">
        <v>7</v>
      </c>
    </row>
    <row r="30" spans="1:23" s="173" customFormat="1" ht="37.5" hidden="1" customHeight="1" x14ac:dyDescent="0.25">
      <c r="A30" s="262" t="s">
        <v>244</v>
      </c>
      <c r="B30" s="289"/>
      <c r="C30" s="288"/>
      <c r="D30" s="287"/>
      <c r="E30" s="172"/>
      <c r="F30" s="172"/>
      <c r="G30" s="172"/>
      <c r="H30" s="263"/>
      <c r="I30" s="264">
        <v>2000000</v>
      </c>
      <c r="J30" s="264"/>
      <c r="K30" s="264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s="173" customFormat="1" ht="37.5" hidden="1" customHeight="1" x14ac:dyDescent="0.25">
      <c r="A31" s="265" t="s">
        <v>243</v>
      </c>
      <c r="B31" s="289"/>
      <c r="C31" s="288"/>
      <c r="D31" s="287"/>
      <c r="E31" s="172"/>
      <c r="F31" s="172"/>
      <c r="G31" s="172"/>
      <c r="H31" s="263"/>
      <c r="I31" s="264">
        <v>6000000</v>
      </c>
      <c r="J31" s="264"/>
      <c r="K31" s="264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s="16" customFormat="1" ht="63" x14ac:dyDescent="0.25">
      <c r="A32" s="115" t="s">
        <v>206</v>
      </c>
      <c r="B32" s="289"/>
      <c r="C32" s="288"/>
      <c r="D32" s="287"/>
      <c r="E32" s="114" t="s">
        <v>6</v>
      </c>
      <c r="F32" s="114" t="s">
        <v>228</v>
      </c>
      <c r="G32" s="114" t="s">
        <v>6</v>
      </c>
      <c r="H32" s="114" t="s">
        <v>6</v>
      </c>
      <c r="I32" s="94" t="s">
        <v>6</v>
      </c>
      <c r="J32" s="94" t="s">
        <v>6</v>
      </c>
      <c r="K32" s="94" t="s">
        <v>6</v>
      </c>
      <c r="L32" s="94"/>
      <c r="M32" s="94"/>
      <c r="N32" s="95"/>
      <c r="O32" s="243" t="s">
        <v>7</v>
      </c>
      <c r="P32" s="94"/>
      <c r="Q32" s="94"/>
      <c r="R32" s="94"/>
      <c r="S32" s="243" t="s">
        <v>7</v>
      </c>
      <c r="T32" s="94"/>
      <c r="U32" s="94"/>
      <c r="V32" s="94"/>
      <c r="W32" s="243" t="s">
        <v>7</v>
      </c>
    </row>
    <row r="33" spans="1:23" s="16" customFormat="1" ht="69.75" customHeight="1" x14ac:dyDescent="0.25">
      <c r="A33" s="244" t="s">
        <v>221</v>
      </c>
      <c r="B33" s="289"/>
      <c r="C33" s="288"/>
      <c r="D33" s="287"/>
      <c r="E33" s="273">
        <v>42736</v>
      </c>
      <c r="F33" s="273">
        <v>43830</v>
      </c>
      <c r="G33" s="273" t="s">
        <v>32</v>
      </c>
      <c r="H33" s="94">
        <f>SUM(I33:K33)</f>
        <v>34055469.649999999</v>
      </c>
      <c r="I33" s="202">
        <f>10084600+3794369.65</f>
        <v>13878969.65</v>
      </c>
      <c r="J33" s="202">
        <v>10087000</v>
      </c>
      <c r="K33" s="202">
        <v>10089500</v>
      </c>
      <c r="L33" s="94" t="s">
        <v>7</v>
      </c>
      <c r="M33" s="94" t="s">
        <v>7</v>
      </c>
      <c r="N33" s="94" t="s">
        <v>7</v>
      </c>
      <c r="O33" s="243" t="s">
        <v>7</v>
      </c>
      <c r="P33" s="94" t="s">
        <v>7</v>
      </c>
      <c r="Q33" s="94" t="s">
        <v>7</v>
      </c>
      <c r="R33" s="94" t="s">
        <v>7</v>
      </c>
      <c r="S33" s="243" t="s">
        <v>7</v>
      </c>
      <c r="T33" s="94" t="s">
        <v>7</v>
      </c>
      <c r="U33" s="94" t="s">
        <v>7</v>
      </c>
      <c r="V33" s="94" t="s">
        <v>7</v>
      </c>
      <c r="W33" s="243" t="s">
        <v>7</v>
      </c>
    </row>
    <row r="34" spans="1:23" s="16" customFormat="1" ht="34.5" hidden="1" customHeight="1" x14ac:dyDescent="0.25">
      <c r="A34" s="178" t="s">
        <v>83</v>
      </c>
      <c r="B34" s="289"/>
      <c r="C34" s="288"/>
      <c r="D34" s="287"/>
      <c r="E34" s="274"/>
      <c r="F34" s="274"/>
      <c r="G34" s="274"/>
      <c r="H34" s="187"/>
      <c r="I34" s="188"/>
      <c r="J34" s="188"/>
      <c r="K34" s="188"/>
      <c r="L34" s="187"/>
      <c r="M34" s="187"/>
      <c r="N34" s="187"/>
      <c r="O34" s="243"/>
      <c r="P34" s="187"/>
      <c r="Q34" s="187"/>
      <c r="R34" s="187"/>
      <c r="S34" s="243"/>
      <c r="T34" s="187"/>
      <c r="U34" s="187"/>
      <c r="V34" s="187"/>
      <c r="W34" s="243"/>
    </row>
    <row r="35" spans="1:23" s="16" customFormat="1" ht="24" hidden="1" customHeight="1" x14ac:dyDescent="0.25">
      <c r="A35" s="178" t="s">
        <v>67</v>
      </c>
      <c r="B35" s="289"/>
      <c r="C35" s="288"/>
      <c r="D35" s="287"/>
      <c r="E35" s="274"/>
      <c r="F35" s="274"/>
      <c r="G35" s="274"/>
      <c r="H35" s="187"/>
      <c r="I35" s="188"/>
      <c r="J35" s="188"/>
      <c r="K35" s="188"/>
      <c r="L35" s="187"/>
      <c r="M35" s="187"/>
      <c r="N35" s="187"/>
      <c r="O35" s="243"/>
      <c r="P35" s="187"/>
      <c r="Q35" s="187"/>
      <c r="R35" s="187"/>
      <c r="S35" s="243"/>
      <c r="T35" s="187"/>
      <c r="U35" s="187"/>
      <c r="V35" s="187"/>
      <c r="W35" s="243"/>
    </row>
    <row r="36" spans="1:23" s="16" customFormat="1" ht="21.75" hidden="1" customHeight="1" x14ac:dyDescent="0.25">
      <c r="A36" s="178" t="s">
        <v>68</v>
      </c>
      <c r="B36" s="289"/>
      <c r="C36" s="288"/>
      <c r="D36" s="287"/>
      <c r="E36" s="274"/>
      <c r="F36" s="274"/>
      <c r="G36" s="274"/>
      <c r="H36" s="187"/>
      <c r="I36" s="188"/>
      <c r="J36" s="188"/>
      <c r="K36" s="188"/>
      <c r="L36" s="187"/>
      <c r="M36" s="187"/>
      <c r="N36" s="187"/>
      <c r="O36" s="243"/>
      <c r="P36" s="187"/>
      <c r="Q36" s="187"/>
      <c r="R36" s="187"/>
      <c r="S36" s="243"/>
      <c r="T36" s="187"/>
      <c r="U36" s="187"/>
      <c r="V36" s="187"/>
      <c r="W36" s="243"/>
    </row>
    <row r="37" spans="1:23" s="16" customFormat="1" ht="22.5" hidden="1" customHeight="1" x14ac:dyDescent="0.25">
      <c r="A37" s="178" t="s">
        <v>69</v>
      </c>
      <c r="B37" s="289"/>
      <c r="C37" s="288"/>
      <c r="D37" s="287"/>
      <c r="E37" s="274"/>
      <c r="F37" s="274"/>
      <c r="G37" s="274"/>
      <c r="H37" s="187"/>
      <c r="I37" s="188"/>
      <c r="J37" s="188"/>
      <c r="K37" s="188"/>
      <c r="L37" s="187"/>
      <c r="M37" s="187"/>
      <c r="N37" s="187"/>
      <c r="O37" s="243"/>
      <c r="P37" s="187"/>
      <c r="Q37" s="187"/>
      <c r="R37" s="187"/>
      <c r="S37" s="243"/>
      <c r="T37" s="187"/>
      <c r="U37" s="187"/>
      <c r="V37" s="187"/>
      <c r="W37" s="243"/>
    </row>
    <row r="38" spans="1:23" s="16" customFormat="1" ht="20.25" hidden="1" customHeight="1" x14ac:dyDescent="0.25">
      <c r="A38" s="178" t="s">
        <v>70</v>
      </c>
      <c r="B38" s="289"/>
      <c r="C38" s="288"/>
      <c r="D38" s="287"/>
      <c r="E38" s="274"/>
      <c r="F38" s="274"/>
      <c r="G38" s="274"/>
      <c r="H38" s="187"/>
      <c r="I38" s="188"/>
      <c r="J38" s="188"/>
      <c r="K38" s="188"/>
      <c r="L38" s="187"/>
      <c r="M38" s="187"/>
      <c r="N38" s="187"/>
      <c r="O38" s="243"/>
      <c r="P38" s="187"/>
      <c r="Q38" s="187"/>
      <c r="R38" s="187"/>
      <c r="S38" s="243"/>
      <c r="T38" s="187"/>
      <c r="U38" s="187"/>
      <c r="V38" s="187"/>
      <c r="W38" s="243"/>
    </row>
    <row r="39" spans="1:23" s="16" customFormat="1" ht="18.75" hidden="1" customHeight="1" x14ac:dyDescent="0.25">
      <c r="A39" s="178" t="s">
        <v>71</v>
      </c>
      <c r="B39" s="289"/>
      <c r="C39" s="288"/>
      <c r="D39" s="287"/>
      <c r="E39" s="274"/>
      <c r="F39" s="274"/>
      <c r="G39" s="274"/>
      <c r="H39" s="187"/>
      <c r="I39" s="188"/>
      <c r="J39" s="188"/>
      <c r="K39" s="188"/>
      <c r="L39" s="187"/>
      <c r="M39" s="187"/>
      <c r="N39" s="187"/>
      <c r="O39" s="243"/>
      <c r="P39" s="187"/>
      <c r="Q39" s="187"/>
      <c r="R39" s="187"/>
      <c r="S39" s="243"/>
      <c r="T39" s="187"/>
      <c r="U39" s="187"/>
      <c r="V39" s="187"/>
      <c r="W39" s="243"/>
    </row>
    <row r="40" spans="1:23" s="16" customFormat="1" ht="21.75" hidden="1" customHeight="1" x14ac:dyDescent="0.25">
      <c r="A40" s="178" t="s">
        <v>80</v>
      </c>
      <c r="B40" s="289"/>
      <c r="C40" s="288"/>
      <c r="D40" s="287"/>
      <c r="E40" s="274"/>
      <c r="F40" s="274"/>
      <c r="G40" s="274"/>
      <c r="H40" s="187"/>
      <c r="I40" s="188"/>
      <c r="J40" s="188"/>
      <c r="K40" s="188"/>
      <c r="L40" s="187"/>
      <c r="M40" s="187"/>
      <c r="N40" s="187"/>
      <c r="O40" s="243"/>
      <c r="P40" s="187"/>
      <c r="Q40" s="187"/>
      <c r="R40" s="187"/>
      <c r="S40" s="243"/>
      <c r="T40" s="187"/>
      <c r="U40" s="187"/>
      <c r="V40" s="187"/>
      <c r="W40" s="243"/>
    </row>
    <row r="41" spans="1:23" s="16" customFormat="1" ht="21.75" hidden="1" customHeight="1" x14ac:dyDescent="0.25">
      <c r="A41" s="178" t="s">
        <v>72</v>
      </c>
      <c r="B41" s="289"/>
      <c r="C41" s="288"/>
      <c r="D41" s="287"/>
      <c r="E41" s="274"/>
      <c r="F41" s="274"/>
      <c r="G41" s="274"/>
      <c r="H41" s="187"/>
      <c r="I41" s="188"/>
      <c r="J41" s="188"/>
      <c r="K41" s="188"/>
      <c r="L41" s="187"/>
      <c r="M41" s="187"/>
      <c r="N41" s="187"/>
      <c r="O41" s="243"/>
      <c r="P41" s="187"/>
      <c r="Q41" s="187"/>
      <c r="R41" s="187"/>
      <c r="S41" s="243"/>
      <c r="T41" s="187"/>
      <c r="U41" s="187"/>
      <c r="V41" s="187"/>
      <c r="W41" s="243"/>
    </row>
    <row r="42" spans="1:23" s="16" customFormat="1" ht="21.75" hidden="1" customHeight="1" x14ac:dyDescent="0.25">
      <c r="A42" s="178" t="s">
        <v>81</v>
      </c>
      <c r="B42" s="289"/>
      <c r="C42" s="288"/>
      <c r="D42" s="287"/>
      <c r="E42" s="274"/>
      <c r="F42" s="274"/>
      <c r="G42" s="274"/>
      <c r="H42" s="187"/>
      <c r="I42" s="188"/>
      <c r="J42" s="188"/>
      <c r="K42" s="188"/>
      <c r="L42" s="187"/>
      <c r="M42" s="187"/>
      <c r="N42" s="187"/>
      <c r="O42" s="243"/>
      <c r="P42" s="187"/>
      <c r="Q42" s="187"/>
      <c r="R42" s="187"/>
      <c r="S42" s="243"/>
      <c r="T42" s="187"/>
      <c r="U42" s="187"/>
      <c r="V42" s="187"/>
      <c r="W42" s="243"/>
    </row>
    <row r="43" spans="1:23" s="16" customFormat="1" ht="21.75" hidden="1" customHeight="1" x14ac:dyDescent="0.25">
      <c r="A43" s="178" t="s">
        <v>73</v>
      </c>
      <c r="B43" s="289"/>
      <c r="C43" s="288"/>
      <c r="D43" s="287"/>
      <c r="E43" s="274"/>
      <c r="F43" s="274"/>
      <c r="G43" s="274"/>
      <c r="H43" s="187"/>
      <c r="I43" s="188"/>
      <c r="J43" s="188"/>
      <c r="K43" s="188"/>
      <c r="L43" s="187"/>
      <c r="M43" s="187"/>
      <c r="N43" s="187"/>
      <c r="O43" s="243"/>
      <c r="P43" s="187"/>
      <c r="Q43" s="187"/>
      <c r="R43" s="187"/>
      <c r="S43" s="243"/>
      <c r="T43" s="187"/>
      <c r="U43" s="187"/>
      <c r="V43" s="187"/>
      <c r="W43" s="243"/>
    </row>
    <row r="44" spans="1:23" s="16" customFormat="1" ht="29.25" hidden="1" customHeight="1" x14ac:dyDescent="0.25">
      <c r="A44" s="178" t="s">
        <v>78</v>
      </c>
      <c r="B44" s="289"/>
      <c r="C44" s="288"/>
      <c r="D44" s="287"/>
      <c r="E44" s="275"/>
      <c r="F44" s="275"/>
      <c r="G44" s="275"/>
      <c r="H44" s="187"/>
      <c r="I44" s="188"/>
      <c r="J44" s="188"/>
      <c r="K44" s="188"/>
      <c r="L44" s="187"/>
      <c r="M44" s="187"/>
      <c r="N44" s="187"/>
      <c r="O44" s="243"/>
      <c r="P44" s="187"/>
      <c r="Q44" s="187"/>
      <c r="R44" s="187"/>
      <c r="S44" s="243"/>
      <c r="T44" s="187"/>
      <c r="U44" s="187"/>
      <c r="V44" s="187"/>
      <c r="W44" s="243"/>
    </row>
    <row r="45" spans="1:23" s="16" customFormat="1" ht="78.75" x14ac:dyDescent="0.25">
      <c r="A45" s="115" t="s">
        <v>224</v>
      </c>
      <c r="B45" s="289"/>
      <c r="C45" s="288"/>
      <c r="D45" s="287"/>
      <c r="E45" s="114" t="s">
        <v>6</v>
      </c>
      <c r="F45" s="214" t="s">
        <v>228</v>
      </c>
      <c r="G45" s="114" t="s">
        <v>6</v>
      </c>
      <c r="H45" s="114" t="s">
        <v>6</v>
      </c>
      <c r="I45" s="114" t="s">
        <v>6</v>
      </c>
      <c r="J45" s="114" t="s">
        <v>6</v>
      </c>
      <c r="K45" s="114" t="s">
        <v>6</v>
      </c>
      <c r="L45" s="94"/>
      <c r="M45" s="94"/>
      <c r="N45" s="95"/>
      <c r="O45" s="243" t="s">
        <v>7</v>
      </c>
      <c r="P45" s="94"/>
      <c r="Q45" s="94"/>
      <c r="R45" s="94"/>
      <c r="S45" s="243" t="s">
        <v>7</v>
      </c>
      <c r="T45" s="94"/>
      <c r="U45" s="94"/>
      <c r="V45" s="94"/>
      <c r="W45" s="243" t="s">
        <v>7</v>
      </c>
    </row>
    <row r="46" spans="1:23" s="16" customFormat="1" ht="80.25" customHeight="1" x14ac:dyDescent="0.25">
      <c r="A46" s="244" t="s">
        <v>225</v>
      </c>
      <c r="B46" s="289"/>
      <c r="C46" s="288"/>
      <c r="D46" s="287"/>
      <c r="E46" s="214" t="s">
        <v>6</v>
      </c>
      <c r="F46" s="214" t="s">
        <v>228</v>
      </c>
      <c r="G46" s="214" t="s">
        <v>6</v>
      </c>
      <c r="H46" s="214" t="s">
        <v>6</v>
      </c>
      <c r="I46" s="214" t="s">
        <v>6</v>
      </c>
      <c r="J46" s="214" t="s">
        <v>6</v>
      </c>
      <c r="K46" s="214" t="s">
        <v>6</v>
      </c>
      <c r="L46" s="243"/>
      <c r="M46" s="243"/>
      <c r="N46" s="95"/>
      <c r="O46" s="243" t="s">
        <v>7</v>
      </c>
      <c r="P46" s="243"/>
      <c r="Q46" s="243"/>
      <c r="R46" s="243"/>
      <c r="S46" s="243" t="s">
        <v>7</v>
      </c>
      <c r="T46" s="243"/>
      <c r="U46" s="243"/>
      <c r="V46" s="243"/>
      <c r="W46" s="243" t="s">
        <v>7</v>
      </c>
    </row>
    <row r="47" spans="1:23" s="16" customFormat="1" ht="82.5" customHeight="1" x14ac:dyDescent="0.25">
      <c r="A47" s="244" t="s">
        <v>226</v>
      </c>
      <c r="B47" s="289"/>
      <c r="C47" s="288"/>
      <c r="D47" s="287"/>
      <c r="E47" s="214" t="s">
        <v>6</v>
      </c>
      <c r="F47" s="214" t="s">
        <v>228</v>
      </c>
      <c r="G47" s="214" t="s">
        <v>6</v>
      </c>
      <c r="H47" s="214" t="s">
        <v>6</v>
      </c>
      <c r="I47" s="214" t="s">
        <v>6</v>
      </c>
      <c r="J47" s="214" t="s">
        <v>6</v>
      </c>
      <c r="K47" s="214" t="s">
        <v>6</v>
      </c>
      <c r="L47" s="243"/>
      <c r="M47" s="243"/>
      <c r="N47" s="95"/>
      <c r="O47" s="243" t="s">
        <v>7</v>
      </c>
      <c r="P47" s="243"/>
      <c r="Q47" s="243"/>
      <c r="R47" s="243"/>
      <c r="S47" s="243" t="s">
        <v>7</v>
      </c>
      <c r="T47" s="243"/>
      <c r="U47" s="243"/>
      <c r="V47" s="243"/>
      <c r="W47" s="243" t="s">
        <v>7</v>
      </c>
    </row>
    <row r="48" spans="1:23" s="16" customFormat="1" ht="23.25" customHeight="1" x14ac:dyDescent="0.25">
      <c r="A48" s="203" t="s">
        <v>189</v>
      </c>
      <c r="B48" s="289"/>
      <c r="C48" s="288"/>
      <c r="D48" s="287"/>
      <c r="E48" s="204">
        <v>42736</v>
      </c>
      <c r="F48" s="204">
        <v>43830</v>
      </c>
      <c r="G48" s="204" t="s">
        <v>196</v>
      </c>
      <c r="H48" s="201">
        <f>SUM(I48:K48)</f>
        <v>2840007</v>
      </c>
      <c r="I48" s="201">
        <v>946669</v>
      </c>
      <c r="J48" s="201">
        <v>946669</v>
      </c>
      <c r="K48" s="201">
        <v>946669</v>
      </c>
      <c r="L48" s="201" t="s">
        <v>7</v>
      </c>
      <c r="M48" s="201" t="s">
        <v>7</v>
      </c>
      <c r="N48" s="201" t="s">
        <v>7</v>
      </c>
      <c r="O48" s="243" t="s">
        <v>7</v>
      </c>
      <c r="P48" s="201" t="s">
        <v>7</v>
      </c>
      <c r="Q48" s="201" t="s">
        <v>7</v>
      </c>
      <c r="R48" s="201" t="s">
        <v>7</v>
      </c>
      <c r="S48" s="243" t="s">
        <v>7</v>
      </c>
      <c r="T48" s="201" t="s">
        <v>7</v>
      </c>
      <c r="U48" s="201" t="s">
        <v>7</v>
      </c>
      <c r="V48" s="201" t="s">
        <v>7</v>
      </c>
      <c r="W48" s="243" t="s">
        <v>7</v>
      </c>
    </row>
    <row r="49" spans="1:23" s="16" customFormat="1" ht="52.5" customHeight="1" x14ac:dyDescent="0.25">
      <c r="A49" s="203" t="s">
        <v>192</v>
      </c>
      <c r="B49" s="289"/>
      <c r="C49" s="288"/>
      <c r="D49" s="287"/>
      <c r="E49" s="204" t="s">
        <v>6</v>
      </c>
      <c r="F49" s="214" t="s">
        <v>228</v>
      </c>
      <c r="G49" s="204" t="s">
        <v>6</v>
      </c>
      <c r="H49" s="204" t="s">
        <v>6</v>
      </c>
      <c r="I49" s="204" t="s">
        <v>6</v>
      </c>
      <c r="J49" s="204" t="s">
        <v>6</v>
      </c>
      <c r="K49" s="204" t="s">
        <v>6</v>
      </c>
      <c r="L49" s="201"/>
      <c r="M49" s="201"/>
      <c r="N49" s="95"/>
      <c r="O49" s="243" t="s">
        <v>7</v>
      </c>
      <c r="P49" s="201"/>
      <c r="Q49" s="201"/>
      <c r="R49" s="201"/>
      <c r="S49" s="243" t="s">
        <v>7</v>
      </c>
      <c r="T49" s="201"/>
      <c r="U49" s="201"/>
      <c r="V49" s="201"/>
      <c r="W49" s="243" t="s">
        <v>7</v>
      </c>
    </row>
    <row r="50" spans="1:23" s="16" customFormat="1" ht="50.25" customHeight="1" x14ac:dyDescent="0.25">
      <c r="A50" s="101" t="s">
        <v>190</v>
      </c>
      <c r="B50" s="289"/>
      <c r="C50" s="288"/>
      <c r="D50" s="287"/>
      <c r="E50" s="114">
        <v>42736</v>
      </c>
      <c r="F50" s="114">
        <v>43830</v>
      </c>
      <c r="G50" s="114" t="s">
        <v>34</v>
      </c>
      <c r="H50" s="94">
        <f>SUM(I50:K50)</f>
        <v>363232405</v>
      </c>
      <c r="I50" s="202">
        <f>I51+I52+I53</f>
        <v>114413235</v>
      </c>
      <c r="J50" s="202">
        <v>124410835</v>
      </c>
      <c r="K50" s="202">
        <v>124408335</v>
      </c>
      <c r="L50" s="94" t="s">
        <v>7</v>
      </c>
      <c r="M50" s="94" t="s">
        <v>7</v>
      </c>
      <c r="N50" s="94" t="s">
        <v>7</v>
      </c>
      <c r="O50" s="243" t="s">
        <v>7</v>
      </c>
      <c r="P50" s="94" t="s">
        <v>7</v>
      </c>
      <c r="Q50" s="94" t="s">
        <v>7</v>
      </c>
      <c r="R50" s="94" t="s">
        <v>7</v>
      </c>
      <c r="S50" s="243" t="s">
        <v>7</v>
      </c>
      <c r="T50" s="94" t="s">
        <v>7</v>
      </c>
      <c r="U50" s="94" t="s">
        <v>7</v>
      </c>
      <c r="V50" s="94" t="s">
        <v>7</v>
      </c>
      <c r="W50" s="243" t="s">
        <v>7</v>
      </c>
    </row>
    <row r="51" spans="1:23" s="173" customFormat="1" ht="50.25" hidden="1" customHeight="1" x14ac:dyDescent="0.25">
      <c r="A51" s="260" t="s">
        <v>234</v>
      </c>
      <c r="B51" s="289"/>
      <c r="C51" s="288"/>
      <c r="D51" s="287"/>
      <c r="E51" s="172"/>
      <c r="F51" s="172"/>
      <c r="G51" s="172"/>
      <c r="H51" s="170"/>
      <c r="I51" s="174">
        <v>11247510.380000001</v>
      </c>
      <c r="J51" s="174"/>
      <c r="K51" s="174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</row>
    <row r="52" spans="1:23" s="173" customFormat="1" ht="50.25" hidden="1" customHeight="1" x14ac:dyDescent="0.25">
      <c r="A52" s="261" t="s">
        <v>243</v>
      </c>
      <c r="B52" s="289"/>
      <c r="C52" s="288"/>
      <c r="D52" s="287"/>
      <c r="E52" s="172"/>
      <c r="F52" s="172"/>
      <c r="G52" s="172"/>
      <c r="H52" s="170"/>
      <c r="I52" s="174">
        <v>85136330</v>
      </c>
      <c r="J52" s="174"/>
      <c r="K52" s="174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</row>
    <row r="53" spans="1:23" s="173" customFormat="1" ht="50.25" hidden="1" customHeight="1" x14ac:dyDescent="0.25">
      <c r="A53" s="249" t="s">
        <v>234</v>
      </c>
      <c r="B53" s="289"/>
      <c r="C53" s="288"/>
      <c r="D53" s="287"/>
      <c r="E53" s="172"/>
      <c r="F53" s="172"/>
      <c r="G53" s="172"/>
      <c r="H53" s="170"/>
      <c r="I53" s="174">
        <v>18029394.620000001</v>
      </c>
      <c r="J53" s="174"/>
      <c r="K53" s="174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</row>
    <row r="54" spans="1:23" s="16" customFormat="1" ht="68.25" customHeight="1" x14ac:dyDescent="0.25">
      <c r="A54" s="115" t="s">
        <v>193</v>
      </c>
      <c r="B54" s="289"/>
      <c r="C54" s="288"/>
      <c r="D54" s="287"/>
      <c r="E54" s="114" t="s">
        <v>6</v>
      </c>
      <c r="F54" s="214" t="s">
        <v>228</v>
      </c>
      <c r="G54" s="114" t="s">
        <v>6</v>
      </c>
      <c r="H54" s="114" t="s">
        <v>6</v>
      </c>
      <c r="I54" s="114" t="s">
        <v>6</v>
      </c>
      <c r="J54" s="114" t="s">
        <v>6</v>
      </c>
      <c r="K54" s="114" t="s">
        <v>6</v>
      </c>
      <c r="L54" s="94"/>
      <c r="M54" s="94"/>
      <c r="N54" s="94"/>
      <c r="O54" s="243" t="s">
        <v>7</v>
      </c>
      <c r="P54" s="94"/>
      <c r="Q54" s="94"/>
      <c r="R54" s="94"/>
      <c r="S54" s="243" t="s">
        <v>7</v>
      </c>
      <c r="T54" s="94"/>
      <c r="U54" s="94"/>
      <c r="V54" s="94"/>
      <c r="W54" s="243" t="s">
        <v>7</v>
      </c>
    </row>
    <row r="55" spans="1:23" s="16" customFormat="1" ht="42.75" customHeight="1" x14ac:dyDescent="0.25">
      <c r="A55" s="115" t="s">
        <v>191</v>
      </c>
      <c r="B55" s="289"/>
      <c r="C55" s="288"/>
      <c r="D55" s="287"/>
      <c r="E55" s="114">
        <v>42736</v>
      </c>
      <c r="F55" s="114">
        <v>43830</v>
      </c>
      <c r="G55" s="114" t="s">
        <v>35</v>
      </c>
      <c r="H55" s="94">
        <f>SUM(I55:K55)</f>
        <v>7202413.9500000002</v>
      </c>
      <c r="I55" s="202">
        <f>2209711.11+I56+2413.95</f>
        <v>2402413.9500000002</v>
      </c>
      <c r="J55" s="202">
        <v>2400000</v>
      </c>
      <c r="K55" s="202">
        <v>2400000</v>
      </c>
      <c r="L55" s="94" t="s">
        <v>7</v>
      </c>
      <c r="M55" s="94" t="s">
        <v>7</v>
      </c>
      <c r="N55" s="94" t="s">
        <v>7</v>
      </c>
      <c r="O55" s="243" t="s">
        <v>7</v>
      </c>
      <c r="P55" s="94" t="s">
        <v>7</v>
      </c>
      <c r="Q55" s="94" t="s">
        <v>7</v>
      </c>
      <c r="R55" s="94" t="s">
        <v>7</v>
      </c>
      <c r="S55" s="243" t="s">
        <v>7</v>
      </c>
      <c r="T55" s="94" t="s">
        <v>7</v>
      </c>
      <c r="U55" s="94" t="s">
        <v>7</v>
      </c>
      <c r="V55" s="94" t="s">
        <v>7</v>
      </c>
      <c r="W55" s="243" t="s">
        <v>7</v>
      </c>
    </row>
    <row r="56" spans="1:23" s="173" customFormat="1" ht="42.75" hidden="1" customHeight="1" x14ac:dyDescent="0.25">
      <c r="A56" s="171" t="s">
        <v>235</v>
      </c>
      <c r="B56" s="289"/>
      <c r="C56" s="288"/>
      <c r="D56" s="287"/>
      <c r="E56" s="172"/>
      <c r="F56" s="172"/>
      <c r="G56" s="172"/>
      <c r="H56" s="170"/>
      <c r="I56" s="174">
        <v>190288.89</v>
      </c>
      <c r="J56" s="174"/>
      <c r="K56" s="174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</row>
    <row r="57" spans="1:23" s="16" customFormat="1" ht="50.25" customHeight="1" x14ac:dyDescent="0.25">
      <c r="A57" s="115" t="s">
        <v>194</v>
      </c>
      <c r="B57" s="289"/>
      <c r="C57" s="288"/>
      <c r="D57" s="287"/>
      <c r="E57" s="114" t="s">
        <v>6</v>
      </c>
      <c r="F57" s="214" t="s">
        <v>228</v>
      </c>
      <c r="G57" s="114" t="s">
        <v>6</v>
      </c>
      <c r="H57" s="114" t="s">
        <v>6</v>
      </c>
      <c r="I57" s="114" t="s">
        <v>6</v>
      </c>
      <c r="J57" s="114" t="s">
        <v>6</v>
      </c>
      <c r="K57" s="114" t="s">
        <v>6</v>
      </c>
      <c r="L57" s="94"/>
      <c r="M57" s="94"/>
      <c r="N57" s="94"/>
      <c r="O57" s="243" t="s">
        <v>7</v>
      </c>
      <c r="P57" s="94"/>
      <c r="Q57" s="94"/>
      <c r="R57" s="94"/>
      <c r="S57" s="243" t="s">
        <v>7</v>
      </c>
      <c r="T57" s="94"/>
      <c r="U57" s="94"/>
      <c r="V57" s="94"/>
      <c r="W57" s="243" t="s">
        <v>7</v>
      </c>
    </row>
    <row r="58" spans="1:23" s="16" customFormat="1" ht="69" customHeight="1" x14ac:dyDescent="0.25">
      <c r="A58" s="269" t="s">
        <v>256</v>
      </c>
      <c r="B58" s="289"/>
      <c r="C58" s="288"/>
      <c r="D58" s="287"/>
      <c r="E58" s="114">
        <v>42736</v>
      </c>
      <c r="F58" s="114">
        <v>43830</v>
      </c>
      <c r="G58" s="114" t="s">
        <v>36</v>
      </c>
      <c r="H58" s="94">
        <f>SUM(I58:K58)</f>
        <v>1095900</v>
      </c>
      <c r="I58" s="202">
        <v>365300</v>
      </c>
      <c r="J58" s="202">
        <v>365300</v>
      </c>
      <c r="K58" s="202">
        <v>365300</v>
      </c>
      <c r="L58" s="94" t="s">
        <v>7</v>
      </c>
      <c r="M58" s="94" t="s">
        <v>7</v>
      </c>
      <c r="N58" s="94" t="s">
        <v>7</v>
      </c>
      <c r="O58" s="243" t="s">
        <v>7</v>
      </c>
      <c r="P58" s="94" t="s">
        <v>7</v>
      </c>
      <c r="Q58" s="94" t="s">
        <v>7</v>
      </c>
      <c r="R58" s="94" t="s">
        <v>7</v>
      </c>
      <c r="S58" s="243" t="s">
        <v>7</v>
      </c>
      <c r="T58" s="94" t="s">
        <v>7</v>
      </c>
      <c r="U58" s="94" t="s">
        <v>7</v>
      </c>
      <c r="V58" s="94" t="s">
        <v>7</v>
      </c>
      <c r="W58" s="243" t="s">
        <v>7</v>
      </c>
    </row>
    <row r="59" spans="1:23" s="16" customFormat="1" ht="94.5" x14ac:dyDescent="0.25">
      <c r="A59" s="269" t="s">
        <v>257</v>
      </c>
      <c r="B59" s="289"/>
      <c r="C59" s="288"/>
      <c r="D59" s="287"/>
      <c r="E59" s="114" t="s">
        <v>6</v>
      </c>
      <c r="F59" s="214" t="s">
        <v>228</v>
      </c>
      <c r="G59" s="114" t="s">
        <v>6</v>
      </c>
      <c r="H59" s="114" t="s">
        <v>6</v>
      </c>
      <c r="I59" s="114" t="s">
        <v>6</v>
      </c>
      <c r="J59" s="114" t="s">
        <v>6</v>
      </c>
      <c r="K59" s="114" t="s">
        <v>6</v>
      </c>
      <c r="L59" s="94"/>
      <c r="M59" s="94"/>
      <c r="N59" s="94"/>
      <c r="O59" s="246" t="s">
        <v>7</v>
      </c>
      <c r="P59" s="94"/>
      <c r="Q59" s="94"/>
      <c r="R59" s="94"/>
      <c r="S59" s="246" t="s">
        <v>7</v>
      </c>
      <c r="T59" s="94"/>
      <c r="U59" s="94"/>
      <c r="V59" s="94"/>
      <c r="W59" s="243" t="s">
        <v>7</v>
      </c>
    </row>
    <row r="60" spans="1:23" s="16" customFormat="1" ht="118.5" customHeight="1" x14ac:dyDescent="0.25">
      <c r="A60" s="115" t="s">
        <v>180</v>
      </c>
      <c r="B60" s="289"/>
      <c r="C60" s="288"/>
      <c r="D60" s="284" t="s">
        <v>10</v>
      </c>
      <c r="E60" s="114">
        <v>42736</v>
      </c>
      <c r="F60" s="114">
        <v>43830</v>
      </c>
      <c r="G60" s="114" t="s">
        <v>197</v>
      </c>
      <c r="H60" s="94">
        <f>SUM(I60:K60)</f>
        <v>2789415</v>
      </c>
      <c r="I60" s="202">
        <v>929805</v>
      </c>
      <c r="J60" s="191">
        <v>929805</v>
      </c>
      <c r="K60" s="191">
        <v>929805</v>
      </c>
      <c r="L60" s="94" t="s">
        <v>7</v>
      </c>
      <c r="M60" s="94" t="s">
        <v>7</v>
      </c>
      <c r="N60" s="94" t="s">
        <v>7</v>
      </c>
      <c r="O60" s="243" t="s">
        <v>7</v>
      </c>
      <c r="P60" s="94" t="s">
        <v>7</v>
      </c>
      <c r="Q60" s="94" t="s">
        <v>7</v>
      </c>
      <c r="R60" s="94" t="s">
        <v>7</v>
      </c>
      <c r="S60" s="243" t="s">
        <v>7</v>
      </c>
      <c r="T60" s="94" t="s">
        <v>7</v>
      </c>
      <c r="U60" s="94" t="s">
        <v>7</v>
      </c>
      <c r="V60" s="94" t="s">
        <v>7</v>
      </c>
      <c r="W60" s="243" t="s">
        <v>7</v>
      </c>
    </row>
    <row r="61" spans="1:23" s="16" customFormat="1" ht="78.75" x14ac:dyDescent="0.25">
      <c r="A61" s="115" t="s">
        <v>181</v>
      </c>
      <c r="B61" s="289"/>
      <c r="C61" s="288"/>
      <c r="D61" s="285"/>
      <c r="E61" s="114" t="s">
        <v>6</v>
      </c>
      <c r="F61" s="214" t="s">
        <v>228</v>
      </c>
      <c r="G61" s="114" t="s">
        <v>6</v>
      </c>
      <c r="H61" s="114" t="s">
        <v>6</v>
      </c>
      <c r="I61" s="114" t="s">
        <v>6</v>
      </c>
      <c r="J61" s="114" t="s">
        <v>6</v>
      </c>
      <c r="K61" s="114" t="s">
        <v>6</v>
      </c>
      <c r="L61" s="94"/>
      <c r="M61" s="94"/>
      <c r="N61" s="94"/>
      <c r="O61" s="215" t="s">
        <v>7</v>
      </c>
      <c r="P61" s="96"/>
      <c r="Q61" s="96"/>
      <c r="R61" s="96"/>
      <c r="S61" s="215" t="s">
        <v>7</v>
      </c>
      <c r="T61" s="96"/>
      <c r="U61" s="96"/>
      <c r="V61" s="96"/>
      <c r="W61" s="215" t="s">
        <v>7</v>
      </c>
    </row>
    <row r="62" spans="1:23" s="16" customFormat="1" ht="33" customHeight="1" x14ac:dyDescent="0.25">
      <c r="A62" s="290" t="s">
        <v>198</v>
      </c>
      <c r="B62" s="289"/>
      <c r="C62" s="288"/>
      <c r="D62" s="285"/>
      <c r="E62" s="273">
        <v>42736</v>
      </c>
      <c r="F62" s="273">
        <v>43830</v>
      </c>
      <c r="G62" s="214" t="s">
        <v>202</v>
      </c>
      <c r="H62" s="212">
        <f>SUM(I62:K62)</f>
        <v>195000</v>
      </c>
      <c r="I62" s="212">
        <f>I64</f>
        <v>65000</v>
      </c>
      <c r="J62" s="212">
        <f>J64</f>
        <v>65000</v>
      </c>
      <c r="K62" s="212">
        <f>K64</f>
        <v>65000</v>
      </c>
      <c r="L62" s="277" t="s">
        <v>7</v>
      </c>
      <c r="M62" s="277" t="s">
        <v>7</v>
      </c>
      <c r="N62" s="277" t="s">
        <v>7</v>
      </c>
      <c r="O62" s="277" t="s">
        <v>7</v>
      </c>
      <c r="P62" s="277" t="s">
        <v>7</v>
      </c>
      <c r="Q62" s="277" t="s">
        <v>7</v>
      </c>
      <c r="R62" s="277" t="s">
        <v>7</v>
      </c>
      <c r="S62" s="277" t="s">
        <v>7</v>
      </c>
      <c r="T62" s="277" t="s">
        <v>7</v>
      </c>
      <c r="U62" s="277" t="s">
        <v>7</v>
      </c>
      <c r="V62" s="277" t="s">
        <v>7</v>
      </c>
      <c r="W62" s="277" t="s">
        <v>7</v>
      </c>
    </row>
    <row r="63" spans="1:23" s="16" customFormat="1" ht="30.75" customHeight="1" x14ac:dyDescent="0.25">
      <c r="A63" s="291"/>
      <c r="B63" s="289"/>
      <c r="C63" s="288"/>
      <c r="D63" s="285"/>
      <c r="E63" s="275"/>
      <c r="F63" s="275"/>
      <c r="G63" s="214" t="s">
        <v>203</v>
      </c>
      <c r="H63" s="212">
        <f>SUM(I63:K63)</f>
        <v>195700</v>
      </c>
      <c r="I63" s="259">
        <f>I65</f>
        <v>195700</v>
      </c>
      <c r="J63" s="212">
        <v>0</v>
      </c>
      <c r="K63" s="212">
        <v>0</v>
      </c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</row>
    <row r="64" spans="1:23" s="16" customFormat="1" ht="24" hidden="1" customHeight="1" x14ac:dyDescent="0.25">
      <c r="A64" s="216" t="s">
        <v>200</v>
      </c>
      <c r="B64" s="289"/>
      <c r="C64" s="288"/>
      <c r="D64" s="285"/>
      <c r="E64" s="213"/>
      <c r="F64" s="213"/>
      <c r="G64" s="214"/>
      <c r="H64" s="210"/>
      <c r="I64" s="212">
        <v>65000</v>
      </c>
      <c r="J64" s="212">
        <v>65000</v>
      </c>
      <c r="K64" s="212">
        <v>65000</v>
      </c>
      <c r="L64" s="212"/>
      <c r="M64" s="212"/>
      <c r="N64" s="212"/>
      <c r="O64" s="215"/>
      <c r="P64" s="215"/>
      <c r="Q64" s="215"/>
      <c r="R64" s="215"/>
      <c r="S64" s="215"/>
      <c r="T64" s="215"/>
      <c r="U64" s="215"/>
      <c r="V64" s="215"/>
      <c r="W64" s="215"/>
    </row>
    <row r="65" spans="1:23" s="16" customFormat="1" ht="15.75" hidden="1" customHeight="1" x14ac:dyDescent="0.25">
      <c r="A65" s="216" t="s">
        <v>201</v>
      </c>
      <c r="B65" s="289"/>
      <c r="C65" s="288"/>
      <c r="D65" s="285"/>
      <c r="E65" s="213"/>
      <c r="F65" s="213"/>
      <c r="G65" s="214"/>
      <c r="H65" s="210"/>
      <c r="I65" s="212">
        <v>195700</v>
      </c>
      <c r="J65" s="212">
        <v>205200</v>
      </c>
      <c r="K65" s="212">
        <v>205200</v>
      </c>
      <c r="L65" s="212"/>
      <c r="M65" s="212"/>
      <c r="N65" s="212"/>
      <c r="O65" s="215"/>
      <c r="P65" s="215"/>
      <c r="Q65" s="215"/>
      <c r="R65" s="215"/>
      <c r="S65" s="215"/>
      <c r="T65" s="215"/>
      <c r="U65" s="215"/>
      <c r="V65" s="215"/>
      <c r="W65" s="215"/>
    </row>
    <row r="66" spans="1:23" s="16" customFormat="1" ht="78.75" x14ac:dyDescent="0.25">
      <c r="A66" s="211" t="s">
        <v>204</v>
      </c>
      <c r="B66" s="289"/>
      <c r="C66" s="288"/>
      <c r="D66" s="285"/>
      <c r="E66" s="214" t="s">
        <v>6</v>
      </c>
      <c r="F66" s="214" t="s">
        <v>228</v>
      </c>
      <c r="G66" s="214" t="s">
        <v>6</v>
      </c>
      <c r="H66" s="214" t="s">
        <v>6</v>
      </c>
      <c r="I66" s="212" t="s">
        <v>6</v>
      </c>
      <c r="J66" s="212" t="s">
        <v>6</v>
      </c>
      <c r="K66" s="212" t="s">
        <v>6</v>
      </c>
      <c r="L66" s="212"/>
      <c r="M66" s="212"/>
      <c r="N66" s="212"/>
      <c r="O66" s="215" t="s">
        <v>7</v>
      </c>
      <c r="P66" s="215"/>
      <c r="Q66" s="215"/>
      <c r="R66" s="215"/>
      <c r="S66" s="215" t="s">
        <v>7</v>
      </c>
      <c r="T66" s="215"/>
      <c r="U66" s="215"/>
      <c r="V66" s="215"/>
      <c r="W66" s="215" t="s">
        <v>7</v>
      </c>
    </row>
    <row r="67" spans="1:23" s="16" customFormat="1" ht="81.75" customHeight="1" x14ac:dyDescent="0.25">
      <c r="A67" s="211" t="s">
        <v>207</v>
      </c>
      <c r="B67" s="289"/>
      <c r="C67" s="288"/>
      <c r="D67" s="286"/>
      <c r="E67" s="214" t="s">
        <v>6</v>
      </c>
      <c r="F67" s="214" t="s">
        <v>228</v>
      </c>
      <c r="G67" s="214" t="s">
        <v>6</v>
      </c>
      <c r="H67" s="214" t="s">
        <v>6</v>
      </c>
      <c r="I67" s="214" t="s">
        <v>6</v>
      </c>
      <c r="J67" s="214" t="s">
        <v>6</v>
      </c>
      <c r="K67" s="214" t="s">
        <v>6</v>
      </c>
      <c r="L67" s="212"/>
      <c r="M67" s="212"/>
      <c r="N67" s="212"/>
      <c r="O67" s="215" t="s">
        <v>7</v>
      </c>
      <c r="P67" s="215"/>
      <c r="Q67" s="215"/>
      <c r="R67" s="215"/>
      <c r="S67" s="215" t="s">
        <v>7</v>
      </c>
      <c r="T67" s="215"/>
      <c r="U67" s="215"/>
      <c r="V67" s="215"/>
      <c r="W67" s="215" t="s">
        <v>7</v>
      </c>
    </row>
    <row r="68" spans="1:23" s="16" customFormat="1" ht="27.75" customHeight="1" x14ac:dyDescent="0.25">
      <c r="A68" s="309" t="s">
        <v>199</v>
      </c>
      <c r="B68" s="289"/>
      <c r="C68" s="288"/>
      <c r="D68" s="284" t="s">
        <v>9</v>
      </c>
      <c r="E68" s="114">
        <v>42736</v>
      </c>
      <c r="F68" s="114">
        <v>43830</v>
      </c>
      <c r="G68" s="114" t="s">
        <v>37</v>
      </c>
      <c r="H68" s="94">
        <f>SUM(I68:K68)</f>
        <v>93643.05</v>
      </c>
      <c r="I68" s="96">
        <f>32019-2413.95</f>
        <v>29605.05</v>
      </c>
      <c r="J68" s="191">
        <v>32019</v>
      </c>
      <c r="K68" s="191">
        <v>32019</v>
      </c>
      <c r="L68" s="276" t="s">
        <v>7</v>
      </c>
      <c r="M68" s="276" t="s">
        <v>7</v>
      </c>
      <c r="N68" s="276" t="s">
        <v>7</v>
      </c>
      <c r="O68" s="276" t="s">
        <v>7</v>
      </c>
      <c r="P68" s="276" t="s">
        <v>7</v>
      </c>
      <c r="Q68" s="276" t="s">
        <v>7</v>
      </c>
      <c r="R68" s="276" t="s">
        <v>7</v>
      </c>
      <c r="S68" s="276" t="s">
        <v>7</v>
      </c>
      <c r="T68" s="276" t="s">
        <v>7</v>
      </c>
      <c r="U68" s="276" t="s">
        <v>7</v>
      </c>
      <c r="V68" s="276" t="s">
        <v>7</v>
      </c>
      <c r="W68" s="276" t="s">
        <v>7</v>
      </c>
    </row>
    <row r="69" spans="1:23" s="16" customFormat="1" ht="23.25" customHeight="1" x14ac:dyDescent="0.25">
      <c r="A69" s="309"/>
      <c r="B69" s="289"/>
      <c r="C69" s="288"/>
      <c r="D69" s="285"/>
      <c r="E69" s="114">
        <v>42736</v>
      </c>
      <c r="F69" s="114">
        <v>43830</v>
      </c>
      <c r="G69" s="114" t="s">
        <v>40</v>
      </c>
      <c r="H69" s="94">
        <f>SUM(I69:K69)</f>
        <v>2930900</v>
      </c>
      <c r="I69" s="215">
        <f>I71</f>
        <v>2930900</v>
      </c>
      <c r="J69" s="96">
        <v>0</v>
      </c>
      <c r="K69" s="96">
        <v>0</v>
      </c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</row>
    <row r="70" spans="1:23" s="16" customFormat="1" ht="47.25" hidden="1" customHeight="1" x14ac:dyDescent="0.25">
      <c r="A70" s="109" t="s">
        <v>29</v>
      </c>
      <c r="B70" s="289"/>
      <c r="C70" s="288"/>
      <c r="D70" s="285"/>
      <c r="E70" s="114"/>
      <c r="F70" s="114"/>
      <c r="G70" s="114" t="s">
        <v>37</v>
      </c>
      <c r="H70" s="114"/>
      <c r="I70" s="96">
        <v>32019</v>
      </c>
      <c r="J70" s="198">
        <v>32019</v>
      </c>
      <c r="K70" s="198">
        <v>32019</v>
      </c>
      <c r="L70" s="94" t="s">
        <v>7</v>
      </c>
      <c r="M70" s="94" t="s">
        <v>7</v>
      </c>
      <c r="N70" s="94" t="s">
        <v>7</v>
      </c>
      <c r="O70" s="243" t="s">
        <v>7</v>
      </c>
      <c r="P70" s="201" t="s">
        <v>7</v>
      </c>
      <c r="Q70" s="201" t="s">
        <v>7</v>
      </c>
      <c r="R70" s="201" t="s">
        <v>7</v>
      </c>
      <c r="S70" s="243" t="s">
        <v>7</v>
      </c>
      <c r="T70" s="201" t="s">
        <v>7</v>
      </c>
      <c r="U70" s="201" t="s">
        <v>7</v>
      </c>
      <c r="V70" s="201" t="s">
        <v>7</v>
      </c>
      <c r="W70" s="243" t="s">
        <v>7</v>
      </c>
    </row>
    <row r="71" spans="1:23" s="173" customFormat="1" ht="47.25" hidden="1" customHeight="1" x14ac:dyDescent="0.25">
      <c r="A71" s="175" t="s">
        <v>30</v>
      </c>
      <c r="B71" s="289"/>
      <c r="C71" s="288"/>
      <c r="D71" s="285"/>
      <c r="E71" s="172"/>
      <c r="F71" s="172"/>
      <c r="G71" s="172" t="s">
        <v>40</v>
      </c>
      <c r="H71" s="172"/>
      <c r="I71" s="174">
        <v>2930900</v>
      </c>
      <c r="J71" s="174">
        <v>3169900</v>
      </c>
      <c r="K71" s="174">
        <v>3169900</v>
      </c>
      <c r="L71" s="170" t="s">
        <v>7</v>
      </c>
      <c r="M71" s="170" t="s">
        <v>7</v>
      </c>
      <c r="N71" s="170" t="s">
        <v>7</v>
      </c>
      <c r="O71" s="243" t="s">
        <v>7</v>
      </c>
      <c r="P71" s="170" t="s">
        <v>7</v>
      </c>
      <c r="Q71" s="170" t="s">
        <v>7</v>
      </c>
      <c r="R71" s="170" t="s">
        <v>7</v>
      </c>
      <c r="S71" s="243" t="s">
        <v>7</v>
      </c>
      <c r="T71" s="170" t="s">
        <v>7</v>
      </c>
      <c r="U71" s="170" t="s">
        <v>7</v>
      </c>
      <c r="V71" s="170" t="s">
        <v>7</v>
      </c>
      <c r="W71" s="243" t="s">
        <v>7</v>
      </c>
    </row>
    <row r="72" spans="1:23" s="16" customFormat="1" ht="69" customHeight="1" x14ac:dyDescent="0.25">
      <c r="A72" s="115" t="s">
        <v>208</v>
      </c>
      <c r="B72" s="289"/>
      <c r="C72" s="288"/>
      <c r="D72" s="285"/>
      <c r="E72" s="114" t="s">
        <v>6</v>
      </c>
      <c r="F72" s="214" t="s">
        <v>228</v>
      </c>
      <c r="G72" s="114" t="s">
        <v>6</v>
      </c>
      <c r="H72" s="114" t="s">
        <v>6</v>
      </c>
      <c r="I72" s="114" t="s">
        <v>6</v>
      </c>
      <c r="J72" s="114" t="s">
        <v>6</v>
      </c>
      <c r="K72" s="114" t="s">
        <v>6</v>
      </c>
      <c r="L72" s="94"/>
      <c r="M72" s="94"/>
      <c r="N72" s="94"/>
      <c r="O72" s="215" t="s">
        <v>7</v>
      </c>
      <c r="P72" s="96"/>
      <c r="Q72" s="96"/>
      <c r="R72" s="96"/>
      <c r="S72" s="215" t="s">
        <v>7</v>
      </c>
      <c r="T72" s="96"/>
      <c r="U72" s="96"/>
      <c r="V72" s="96"/>
      <c r="W72" s="215" t="s">
        <v>7</v>
      </c>
    </row>
    <row r="73" spans="1:23" s="16" customFormat="1" ht="72.75" customHeight="1" x14ac:dyDescent="0.25">
      <c r="A73" s="115" t="s">
        <v>209</v>
      </c>
      <c r="B73" s="289"/>
      <c r="C73" s="288"/>
      <c r="D73" s="286"/>
      <c r="E73" s="114" t="s">
        <v>6</v>
      </c>
      <c r="F73" s="214" t="s">
        <v>228</v>
      </c>
      <c r="G73" s="114" t="s">
        <v>6</v>
      </c>
      <c r="H73" s="114" t="s">
        <v>6</v>
      </c>
      <c r="I73" s="114" t="s">
        <v>6</v>
      </c>
      <c r="J73" s="114" t="s">
        <v>6</v>
      </c>
      <c r="K73" s="114" t="s">
        <v>6</v>
      </c>
      <c r="L73" s="94"/>
      <c r="M73" s="94"/>
      <c r="N73" s="94"/>
      <c r="O73" s="215" t="s">
        <v>7</v>
      </c>
      <c r="P73" s="96"/>
      <c r="Q73" s="96"/>
      <c r="R73" s="96"/>
      <c r="S73" s="215" t="s">
        <v>7</v>
      </c>
      <c r="T73" s="96"/>
      <c r="U73" s="96"/>
      <c r="V73" s="96"/>
      <c r="W73" s="215" t="s">
        <v>7</v>
      </c>
    </row>
    <row r="74" spans="1:23" s="18" customFormat="1" ht="20.25" x14ac:dyDescent="0.3">
      <c r="A74" s="293" t="s">
        <v>57</v>
      </c>
      <c r="B74" s="293"/>
      <c r="C74" s="293"/>
      <c r="D74" s="293"/>
      <c r="E74" s="293"/>
      <c r="F74" s="293"/>
      <c r="G74" s="293"/>
      <c r="H74" s="139">
        <f>SUM(I74:K74)</f>
        <v>485603508.64999998</v>
      </c>
      <c r="I74" s="139">
        <f>I14+I28</f>
        <v>144157597.65000001</v>
      </c>
      <c r="J74" s="139">
        <f>J14+J28</f>
        <v>151049428</v>
      </c>
      <c r="K74" s="139">
        <f>K14+K28</f>
        <v>190396483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18.75" x14ac:dyDescent="0.2">
      <c r="A75" s="306" t="s">
        <v>27</v>
      </c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8"/>
    </row>
    <row r="76" spans="1:23" ht="82.5" customHeight="1" x14ac:dyDescent="0.2">
      <c r="A76" s="183" t="s">
        <v>28</v>
      </c>
      <c r="B76" s="184" t="s">
        <v>214</v>
      </c>
      <c r="C76" s="284" t="s">
        <v>8</v>
      </c>
      <c r="D76" s="272" t="s">
        <v>11</v>
      </c>
      <c r="E76" s="167">
        <v>42736</v>
      </c>
      <c r="F76" s="167">
        <v>43830</v>
      </c>
      <c r="G76" s="167" t="s">
        <v>175</v>
      </c>
      <c r="H76" s="19">
        <f>SUM(I76:K76)</f>
        <v>6073600</v>
      </c>
      <c r="I76" s="13">
        <f>I77+I80+I87+I81</f>
        <v>5022600</v>
      </c>
      <c r="J76" s="13">
        <f>J77+J80+J81</f>
        <v>525500</v>
      </c>
      <c r="K76" s="13">
        <f>K77+K80+K81</f>
        <v>525500</v>
      </c>
      <c r="L76" s="14" t="s">
        <v>7</v>
      </c>
      <c r="M76" s="14" t="s">
        <v>7</v>
      </c>
      <c r="N76" s="14" t="s">
        <v>7</v>
      </c>
      <c r="O76" s="14" t="s">
        <v>7</v>
      </c>
      <c r="P76" s="14" t="s">
        <v>7</v>
      </c>
      <c r="Q76" s="14" t="s">
        <v>7</v>
      </c>
      <c r="R76" s="14" t="s">
        <v>7</v>
      </c>
      <c r="S76" s="14" t="s">
        <v>7</v>
      </c>
      <c r="T76" s="14" t="s">
        <v>7</v>
      </c>
      <c r="U76" s="14" t="s">
        <v>7</v>
      </c>
      <c r="V76" s="14" t="s">
        <v>7</v>
      </c>
      <c r="W76" s="14" t="s">
        <v>7</v>
      </c>
    </row>
    <row r="77" spans="1:23" ht="97.5" customHeight="1" x14ac:dyDescent="0.2">
      <c r="A77" s="102" t="s">
        <v>42</v>
      </c>
      <c r="B77" s="301" t="s">
        <v>216</v>
      </c>
      <c r="C77" s="285"/>
      <c r="D77" s="272"/>
      <c r="E77" s="167">
        <v>42736</v>
      </c>
      <c r="F77" s="167">
        <v>43738</v>
      </c>
      <c r="G77" s="167" t="s">
        <v>38</v>
      </c>
      <c r="H77" s="19">
        <f>SUM(I77:K77)</f>
        <v>1200000</v>
      </c>
      <c r="I77" s="13">
        <v>400000</v>
      </c>
      <c r="J77" s="13">
        <v>400000</v>
      </c>
      <c r="K77" s="13">
        <v>400000</v>
      </c>
      <c r="L77" s="14" t="s">
        <v>7</v>
      </c>
      <c r="M77" s="14" t="s">
        <v>7</v>
      </c>
      <c r="N77" s="14" t="s">
        <v>7</v>
      </c>
      <c r="O77" s="14" t="s">
        <v>7</v>
      </c>
      <c r="P77" s="14" t="s">
        <v>7</v>
      </c>
      <c r="Q77" s="14" t="s">
        <v>7</v>
      </c>
      <c r="R77" s="14" t="s">
        <v>7</v>
      </c>
      <c r="S77" s="14" t="s">
        <v>7</v>
      </c>
      <c r="T77" s="14" t="s">
        <v>7</v>
      </c>
      <c r="U77" s="14" t="s">
        <v>7</v>
      </c>
      <c r="V77" s="14" t="s">
        <v>7</v>
      </c>
      <c r="W77" s="14"/>
    </row>
    <row r="78" spans="1:23" ht="74.25" customHeight="1" x14ac:dyDescent="0.2">
      <c r="A78" s="115" t="s">
        <v>62</v>
      </c>
      <c r="B78" s="302"/>
      <c r="C78" s="285"/>
      <c r="D78" s="272"/>
      <c r="E78" s="167" t="s">
        <v>6</v>
      </c>
      <c r="F78" s="167" t="s">
        <v>232</v>
      </c>
      <c r="G78" s="167" t="s">
        <v>6</v>
      </c>
      <c r="H78" s="167" t="s">
        <v>6</v>
      </c>
      <c r="I78" s="167" t="s">
        <v>6</v>
      </c>
      <c r="J78" s="167" t="s">
        <v>6</v>
      </c>
      <c r="K78" s="167" t="s">
        <v>6</v>
      </c>
      <c r="L78" s="14"/>
      <c r="M78" s="14"/>
      <c r="N78" s="14" t="s">
        <v>7</v>
      </c>
      <c r="O78" s="14"/>
      <c r="P78" s="116"/>
      <c r="Q78" s="116"/>
      <c r="R78" s="248" t="s">
        <v>7</v>
      </c>
      <c r="S78" s="116"/>
      <c r="T78" s="116"/>
      <c r="U78" s="116"/>
      <c r="V78" s="248" t="s">
        <v>7</v>
      </c>
      <c r="W78" s="116"/>
    </row>
    <row r="79" spans="1:23" ht="69" customHeight="1" x14ac:dyDescent="0.2">
      <c r="A79" s="115" t="s">
        <v>210</v>
      </c>
      <c r="B79" s="302"/>
      <c r="C79" s="285"/>
      <c r="D79" s="272"/>
      <c r="E79" s="167" t="s">
        <v>6</v>
      </c>
      <c r="F79" s="167" t="s">
        <v>232</v>
      </c>
      <c r="G79" s="167" t="s">
        <v>6</v>
      </c>
      <c r="H79" s="167" t="s">
        <v>6</v>
      </c>
      <c r="I79" s="15" t="s">
        <v>6</v>
      </c>
      <c r="J79" s="15" t="s">
        <v>6</v>
      </c>
      <c r="K79" s="15" t="s">
        <v>6</v>
      </c>
      <c r="L79" s="19"/>
      <c r="M79" s="14"/>
      <c r="N79" s="14" t="s">
        <v>7</v>
      </c>
      <c r="O79" s="248"/>
      <c r="P79" s="248"/>
      <c r="Q79" s="248"/>
      <c r="R79" s="248" t="s">
        <v>7</v>
      </c>
      <c r="S79" s="248"/>
      <c r="T79" s="248"/>
      <c r="U79" s="248"/>
      <c r="V79" s="248" t="s">
        <v>7</v>
      </c>
      <c r="W79" s="248"/>
    </row>
    <row r="80" spans="1:23" ht="41.25" customHeight="1" x14ac:dyDescent="0.2">
      <c r="A80" s="297" t="s">
        <v>195</v>
      </c>
      <c r="B80" s="302"/>
      <c r="C80" s="285"/>
      <c r="D80" s="272" t="s">
        <v>12</v>
      </c>
      <c r="E80" s="299">
        <v>42736</v>
      </c>
      <c r="F80" s="299">
        <v>43830</v>
      </c>
      <c r="G80" s="167" t="str">
        <f>G83</f>
        <v>04.0.21.72270.02</v>
      </c>
      <c r="H80" s="19">
        <f>SUM(I80:K80)</f>
        <v>2347100</v>
      </c>
      <c r="I80" s="13">
        <f>I83</f>
        <v>2347100</v>
      </c>
      <c r="J80" s="13">
        <f>J83</f>
        <v>0</v>
      </c>
      <c r="K80" s="13">
        <f>K83</f>
        <v>0</v>
      </c>
      <c r="L80" s="295" t="s">
        <v>7</v>
      </c>
      <c r="M80" s="295" t="s">
        <v>7</v>
      </c>
      <c r="N80" s="295" t="s">
        <v>7</v>
      </c>
      <c r="O80" s="295" t="s">
        <v>7</v>
      </c>
      <c r="P80" s="295" t="s">
        <v>7</v>
      </c>
      <c r="Q80" s="295" t="s">
        <v>7</v>
      </c>
      <c r="R80" s="295" t="s">
        <v>7</v>
      </c>
      <c r="S80" s="295" t="s">
        <v>7</v>
      </c>
      <c r="T80" s="295" t="s">
        <v>7</v>
      </c>
      <c r="U80" s="295" t="s">
        <v>7</v>
      </c>
      <c r="V80" s="295" t="s">
        <v>7</v>
      </c>
      <c r="W80" s="295" t="s">
        <v>7</v>
      </c>
    </row>
    <row r="81" spans="1:23" ht="44.25" customHeight="1" x14ac:dyDescent="0.2">
      <c r="A81" s="298"/>
      <c r="B81" s="302"/>
      <c r="C81" s="285"/>
      <c r="D81" s="272"/>
      <c r="E81" s="300"/>
      <c r="F81" s="300"/>
      <c r="G81" s="167" t="s">
        <v>39</v>
      </c>
      <c r="H81" s="19">
        <f>SUM(I81:K81)</f>
        <v>376500</v>
      </c>
      <c r="I81" s="13">
        <f>I82</f>
        <v>125500</v>
      </c>
      <c r="J81" s="13">
        <f>J82</f>
        <v>125500</v>
      </c>
      <c r="K81" s="13">
        <f>K82</f>
        <v>125500</v>
      </c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</row>
    <row r="82" spans="1:23" ht="87.75" hidden="1" customHeight="1" x14ac:dyDescent="0.2">
      <c r="A82" s="205" t="s">
        <v>74</v>
      </c>
      <c r="B82" s="302"/>
      <c r="C82" s="285"/>
      <c r="D82" s="272"/>
      <c r="E82" s="167">
        <v>42736</v>
      </c>
      <c r="F82" s="167">
        <v>43830</v>
      </c>
      <c r="G82" s="167" t="s">
        <v>39</v>
      </c>
      <c r="H82" s="167"/>
      <c r="I82" s="13">
        <v>125500</v>
      </c>
      <c r="J82" s="13">
        <v>125500</v>
      </c>
      <c r="K82" s="13">
        <v>125500</v>
      </c>
      <c r="L82" s="14" t="s">
        <v>7</v>
      </c>
      <c r="M82" s="14" t="s">
        <v>7</v>
      </c>
      <c r="N82" s="14" t="s">
        <v>7</v>
      </c>
      <c r="O82" s="14" t="s">
        <v>7</v>
      </c>
      <c r="P82" s="14" t="s">
        <v>7</v>
      </c>
      <c r="Q82" s="14" t="s">
        <v>7</v>
      </c>
      <c r="R82" s="14" t="s">
        <v>7</v>
      </c>
      <c r="S82" s="14" t="s">
        <v>7</v>
      </c>
      <c r="T82" s="14" t="s">
        <v>7</v>
      </c>
      <c r="U82" s="14" t="s">
        <v>7</v>
      </c>
      <c r="V82" s="14" t="s">
        <v>7</v>
      </c>
      <c r="W82" s="14" t="s">
        <v>7</v>
      </c>
    </row>
    <row r="83" spans="1:23" s="209" customFormat="1" ht="89.25" hidden="1" customHeight="1" x14ac:dyDescent="0.2">
      <c r="A83" s="205" t="s">
        <v>79</v>
      </c>
      <c r="B83" s="302"/>
      <c r="C83" s="285"/>
      <c r="D83" s="272"/>
      <c r="E83" s="206">
        <v>42736</v>
      </c>
      <c r="F83" s="206">
        <v>43830</v>
      </c>
      <c r="G83" s="206" t="s">
        <v>41</v>
      </c>
      <c r="H83" s="206"/>
      <c r="I83" s="207">
        <v>2347100</v>
      </c>
      <c r="J83" s="207">
        <v>0</v>
      </c>
      <c r="K83" s="207">
        <v>0</v>
      </c>
      <c r="L83" s="208" t="s">
        <v>7</v>
      </c>
      <c r="M83" s="208" t="s">
        <v>7</v>
      </c>
      <c r="N83" s="208" t="s">
        <v>7</v>
      </c>
      <c r="O83" s="14" t="s">
        <v>7</v>
      </c>
      <c r="P83" s="208" t="s">
        <v>7</v>
      </c>
      <c r="Q83" s="208" t="s">
        <v>7</v>
      </c>
      <c r="R83" s="208" t="s">
        <v>7</v>
      </c>
      <c r="S83" s="14" t="s">
        <v>7</v>
      </c>
      <c r="T83" s="208" t="s">
        <v>7</v>
      </c>
      <c r="U83" s="208" t="s">
        <v>7</v>
      </c>
      <c r="V83" s="208" t="s">
        <v>7</v>
      </c>
      <c r="W83" s="14" t="s">
        <v>7</v>
      </c>
    </row>
    <row r="84" spans="1:23" ht="56.25" customHeight="1" x14ac:dyDescent="0.2">
      <c r="A84" s="115" t="s">
        <v>211</v>
      </c>
      <c r="B84" s="302"/>
      <c r="C84" s="285"/>
      <c r="D84" s="272"/>
      <c r="E84" s="167" t="s">
        <v>6</v>
      </c>
      <c r="F84" s="167" t="s">
        <v>231</v>
      </c>
      <c r="G84" s="167" t="s">
        <v>6</v>
      </c>
      <c r="H84" s="167" t="s">
        <v>6</v>
      </c>
      <c r="I84" s="15" t="s">
        <v>6</v>
      </c>
      <c r="J84" s="167" t="s">
        <v>6</v>
      </c>
      <c r="K84" s="15" t="s">
        <v>6</v>
      </c>
      <c r="L84" s="14" t="s">
        <v>7</v>
      </c>
      <c r="M84" s="14"/>
      <c r="N84" s="14"/>
      <c r="O84" s="14"/>
      <c r="P84" s="248" t="s">
        <v>7</v>
      </c>
      <c r="Q84" s="116"/>
      <c r="R84" s="116"/>
      <c r="S84" s="116"/>
      <c r="T84" s="248" t="s">
        <v>7</v>
      </c>
      <c r="U84" s="116"/>
      <c r="V84" s="116"/>
      <c r="W84" s="116"/>
    </row>
    <row r="85" spans="1:23" ht="60.75" customHeight="1" x14ac:dyDescent="0.2">
      <c r="A85" s="115" t="s">
        <v>212</v>
      </c>
      <c r="B85" s="302"/>
      <c r="C85" s="285"/>
      <c r="D85" s="272"/>
      <c r="E85" s="167" t="s">
        <v>6</v>
      </c>
      <c r="F85" s="167" t="s">
        <v>230</v>
      </c>
      <c r="G85" s="167" t="s">
        <v>6</v>
      </c>
      <c r="H85" s="167" t="s">
        <v>6</v>
      </c>
      <c r="I85" s="15" t="s">
        <v>6</v>
      </c>
      <c r="J85" s="15" t="s">
        <v>6</v>
      </c>
      <c r="K85" s="15" t="s">
        <v>6</v>
      </c>
      <c r="L85" s="14" t="s">
        <v>7</v>
      </c>
      <c r="M85" s="14"/>
      <c r="N85" s="14"/>
      <c r="O85" s="14"/>
      <c r="P85" s="248" t="s">
        <v>7</v>
      </c>
      <c r="Q85" s="248"/>
      <c r="R85" s="248"/>
      <c r="S85" s="248"/>
      <c r="T85" s="248" t="s">
        <v>7</v>
      </c>
      <c r="U85" s="248"/>
      <c r="V85" s="248"/>
      <c r="W85" s="248"/>
    </row>
    <row r="86" spans="1:23" ht="67.5" customHeight="1" x14ac:dyDescent="0.2">
      <c r="A86" s="115" t="s">
        <v>213</v>
      </c>
      <c r="B86" s="302"/>
      <c r="C86" s="285"/>
      <c r="D86" s="272"/>
      <c r="E86" s="167" t="s">
        <v>6</v>
      </c>
      <c r="F86" s="167" t="s">
        <v>229</v>
      </c>
      <c r="G86" s="167" t="s">
        <v>6</v>
      </c>
      <c r="H86" s="167" t="s">
        <v>6</v>
      </c>
      <c r="I86" s="15" t="s">
        <v>6</v>
      </c>
      <c r="J86" s="15" t="s">
        <v>6</v>
      </c>
      <c r="K86" s="15" t="s">
        <v>6</v>
      </c>
      <c r="L86" s="247"/>
      <c r="M86" s="247"/>
      <c r="N86" s="247"/>
      <c r="O86" s="14" t="s">
        <v>7</v>
      </c>
      <c r="P86" s="248"/>
      <c r="Q86" s="248"/>
      <c r="R86" s="248"/>
      <c r="S86" s="248" t="s">
        <v>7</v>
      </c>
      <c r="T86" s="248"/>
      <c r="U86" s="248"/>
      <c r="V86" s="248"/>
      <c r="W86" s="248" t="s">
        <v>7</v>
      </c>
    </row>
    <row r="87" spans="1:23" ht="67.5" customHeight="1" x14ac:dyDescent="0.2">
      <c r="A87" s="250" t="s">
        <v>249</v>
      </c>
      <c r="B87" s="302"/>
      <c r="C87" s="285"/>
      <c r="D87" s="270" t="s">
        <v>255</v>
      </c>
      <c r="E87" s="167">
        <v>42767</v>
      </c>
      <c r="F87" s="167">
        <v>43100</v>
      </c>
      <c r="G87" s="167" t="s">
        <v>242</v>
      </c>
      <c r="H87" s="19">
        <f>SUM(I87:K87)</f>
        <v>2150000</v>
      </c>
      <c r="I87" s="13">
        <v>2150000</v>
      </c>
      <c r="J87" s="13">
        <v>0</v>
      </c>
      <c r="K87" s="13">
        <v>0</v>
      </c>
      <c r="L87" s="14" t="s">
        <v>7</v>
      </c>
      <c r="M87" s="14" t="s">
        <v>7</v>
      </c>
      <c r="N87" s="14" t="s">
        <v>7</v>
      </c>
      <c r="O87" s="14" t="s">
        <v>7</v>
      </c>
      <c r="P87" s="248"/>
      <c r="Q87" s="248"/>
      <c r="R87" s="248"/>
      <c r="S87" s="248"/>
      <c r="T87" s="248"/>
      <c r="U87" s="248"/>
      <c r="V87" s="248"/>
      <c r="W87" s="248"/>
    </row>
    <row r="88" spans="1:23" ht="80.25" customHeight="1" x14ac:dyDescent="0.2">
      <c r="A88" s="250" t="s">
        <v>248</v>
      </c>
      <c r="B88" s="303"/>
      <c r="C88" s="286"/>
      <c r="D88" s="271"/>
      <c r="E88" s="167" t="s">
        <v>6</v>
      </c>
      <c r="F88" s="167">
        <v>43100</v>
      </c>
      <c r="G88" s="167" t="s">
        <v>6</v>
      </c>
      <c r="H88" s="167" t="s">
        <v>6</v>
      </c>
      <c r="I88" s="167" t="s">
        <v>6</v>
      </c>
      <c r="J88" s="167" t="s">
        <v>6</v>
      </c>
      <c r="K88" s="167" t="s">
        <v>6</v>
      </c>
      <c r="L88" s="247"/>
      <c r="M88" s="247"/>
      <c r="N88" s="247"/>
      <c r="O88" s="14" t="s">
        <v>7</v>
      </c>
      <c r="P88" s="248"/>
      <c r="Q88" s="248"/>
      <c r="R88" s="248"/>
      <c r="S88" s="248"/>
      <c r="T88" s="248"/>
      <c r="U88" s="248"/>
      <c r="V88" s="248"/>
      <c r="W88" s="248"/>
    </row>
    <row r="89" spans="1:23" s="18" customFormat="1" ht="20.25" x14ac:dyDescent="0.3">
      <c r="A89" s="293" t="s">
        <v>60</v>
      </c>
      <c r="B89" s="293"/>
      <c r="C89" s="293"/>
      <c r="D89" s="293"/>
      <c r="E89" s="293"/>
      <c r="F89" s="293"/>
      <c r="G89" s="293"/>
      <c r="H89" s="196">
        <f>I89+J89+K89</f>
        <v>6073600</v>
      </c>
      <c r="I89" s="139">
        <f>I76</f>
        <v>5022600</v>
      </c>
      <c r="J89" s="139">
        <f>J76</f>
        <v>525500</v>
      </c>
      <c r="K89" s="139">
        <f t="shared" ref="K89" si="0">K76</f>
        <v>525500</v>
      </c>
      <c r="L89" s="13"/>
      <c r="M89" s="13"/>
      <c r="N89" s="13"/>
      <c r="O89" s="13"/>
      <c r="P89" s="177"/>
      <c r="Q89" s="177"/>
      <c r="R89" s="177"/>
      <c r="S89" s="177"/>
      <c r="T89" s="177"/>
      <c r="U89" s="177"/>
      <c r="V89" s="177"/>
      <c r="W89" s="177"/>
    </row>
    <row r="90" spans="1:23" s="18" customFormat="1" ht="20.25" x14ac:dyDescent="0.3">
      <c r="A90" s="294" t="s">
        <v>61</v>
      </c>
      <c r="B90" s="294"/>
      <c r="C90" s="294"/>
      <c r="D90" s="294"/>
      <c r="E90" s="294"/>
      <c r="F90" s="294"/>
      <c r="G90" s="294"/>
      <c r="H90" s="196">
        <f>I90+J90+K90</f>
        <v>491677108.64999998</v>
      </c>
      <c r="I90" s="139">
        <f>I74+I89</f>
        <v>149180197.65000001</v>
      </c>
      <c r="J90" s="139">
        <f>J74+J89</f>
        <v>151574928</v>
      </c>
      <c r="K90" s="139">
        <f>K74+K89</f>
        <v>190921983</v>
      </c>
      <c r="L90" s="13"/>
      <c r="M90" s="97"/>
      <c r="N90" s="97"/>
      <c r="O90" s="98"/>
      <c r="P90" s="98"/>
      <c r="Q90" s="177"/>
      <c r="R90" s="177"/>
      <c r="S90" s="177"/>
      <c r="T90" s="177"/>
      <c r="U90" s="177"/>
      <c r="V90" s="177"/>
      <c r="W90" s="177"/>
    </row>
    <row r="91" spans="1:23" ht="18.75" x14ac:dyDescent="0.2">
      <c r="A91" s="20" t="s">
        <v>13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23" ht="18.75" x14ac:dyDescent="0.2">
      <c r="A92" s="20" t="s">
        <v>14</v>
      </c>
      <c r="B92" s="20"/>
      <c r="C92" s="20"/>
      <c r="D92" s="20"/>
      <c r="E92" s="20"/>
      <c r="F92" s="5"/>
      <c r="G92" s="5"/>
      <c r="H92" s="5"/>
      <c r="I92" s="217"/>
      <c r="J92" s="20"/>
      <c r="K92" s="20"/>
      <c r="L92" s="20"/>
      <c r="M92" s="20"/>
      <c r="N92" s="20"/>
      <c r="O92" s="20"/>
    </row>
    <row r="93" spans="1:23" ht="37.5" customHeight="1" x14ac:dyDescent="0.2">
      <c r="A93" s="103" t="s">
        <v>187</v>
      </c>
      <c r="B93" s="21"/>
      <c r="C93" s="21"/>
      <c r="D93" s="21"/>
      <c r="E93" s="22"/>
      <c r="F93" s="5"/>
      <c r="G93" s="292" t="s">
        <v>219</v>
      </c>
      <c r="H93" s="292"/>
      <c r="I93" s="292"/>
      <c r="J93" s="292"/>
      <c r="K93" s="292"/>
      <c r="L93" s="292"/>
      <c r="M93" s="292"/>
      <c r="N93" s="292"/>
      <c r="O93" s="292"/>
      <c r="P93" s="23"/>
      <c r="Q93" s="23"/>
      <c r="R93" s="23"/>
      <c r="S93" s="23"/>
      <c r="T93" s="23"/>
      <c r="U93" s="23"/>
    </row>
    <row r="94" spans="1:23" ht="18.75" customHeight="1" x14ac:dyDescent="0.2">
      <c r="A94" s="103" t="s">
        <v>186</v>
      </c>
      <c r="B94" s="21"/>
      <c r="C94" s="21"/>
      <c r="D94" s="26"/>
      <c r="E94" s="22"/>
      <c r="F94" s="5"/>
      <c r="G94" s="292" t="s">
        <v>63</v>
      </c>
      <c r="H94" s="292"/>
      <c r="I94" s="292"/>
      <c r="J94" s="292"/>
      <c r="K94" s="292"/>
      <c r="L94" s="292"/>
      <c r="M94" s="292"/>
      <c r="N94" s="292"/>
      <c r="O94" s="292"/>
      <c r="P94" s="23"/>
      <c r="Q94" s="23"/>
      <c r="R94" s="23"/>
      <c r="S94" s="23"/>
      <c r="T94" s="23"/>
      <c r="U94" s="23"/>
    </row>
    <row r="95" spans="1:23" ht="18.75" x14ac:dyDescent="0.2">
      <c r="A95" s="103" t="s">
        <v>247</v>
      </c>
      <c r="B95" s="21"/>
      <c r="C95" s="21"/>
      <c r="D95" s="21"/>
      <c r="E95" s="22"/>
      <c r="F95" s="5"/>
      <c r="G95" s="304" t="s">
        <v>247</v>
      </c>
      <c r="H95" s="304"/>
      <c r="I95" s="304"/>
      <c r="J95" s="304"/>
      <c r="K95" s="304"/>
      <c r="L95" s="304"/>
      <c r="M95" s="24"/>
      <c r="N95" s="24"/>
      <c r="O95" s="24"/>
      <c r="P95" s="24"/>
      <c r="Q95" s="24"/>
      <c r="R95" s="24"/>
      <c r="S95" s="24"/>
      <c r="T95" s="24"/>
      <c r="U95" s="24"/>
    </row>
    <row r="96" spans="1:23" ht="27.75" customHeight="1" x14ac:dyDescent="0.2">
      <c r="A96" s="103"/>
      <c r="B96" s="21"/>
      <c r="C96" s="21"/>
      <c r="D96" s="21"/>
      <c r="E96" s="22"/>
      <c r="F96" s="5"/>
      <c r="G96" s="5"/>
      <c r="H96" s="5"/>
      <c r="I96" s="24"/>
      <c r="J96" s="24"/>
      <c r="K96" s="24"/>
      <c r="L96" s="103"/>
      <c r="M96" s="103"/>
      <c r="N96" s="103"/>
      <c r="O96" s="24"/>
    </row>
    <row r="97" spans="1:15" ht="56.25" x14ac:dyDescent="0.2">
      <c r="A97" s="104" t="s">
        <v>133</v>
      </c>
      <c r="B97" s="23"/>
      <c r="C97" s="23"/>
      <c r="D97" s="21"/>
      <c r="E97" s="22"/>
      <c r="F97" s="5"/>
      <c r="G97" s="5"/>
      <c r="H97" s="5"/>
      <c r="L97" s="304"/>
      <c r="M97" s="304"/>
      <c r="N97" s="304"/>
      <c r="O97" s="304"/>
    </row>
    <row r="98" spans="1:15" ht="18.75" x14ac:dyDescent="0.2">
      <c r="A98" s="25" t="s">
        <v>185</v>
      </c>
      <c r="B98" s="26"/>
      <c r="C98" s="26"/>
      <c r="D98" s="21"/>
      <c r="E98" s="22"/>
      <c r="F98" s="5"/>
      <c r="G98" s="5"/>
      <c r="H98" s="5"/>
      <c r="I98" s="24"/>
      <c r="J98" s="24"/>
      <c r="K98" s="24"/>
      <c r="L98" s="304"/>
      <c r="M98" s="304"/>
      <c r="N98" s="304"/>
      <c r="O98" s="304"/>
    </row>
    <row r="99" spans="1:15" ht="20.25" x14ac:dyDescent="0.3">
      <c r="A99" s="103" t="s">
        <v>247</v>
      </c>
      <c r="B99" s="111"/>
      <c r="C99" s="111"/>
      <c r="D99" s="21"/>
      <c r="E99" s="22"/>
      <c r="F99" s="5"/>
      <c r="G99" s="5"/>
      <c r="H99" s="5"/>
      <c r="I99" s="24"/>
      <c r="J99" s="24"/>
      <c r="K99" s="24"/>
      <c r="L99" s="304"/>
      <c r="M99" s="304"/>
      <c r="N99" s="304"/>
      <c r="O99" s="24"/>
    </row>
    <row r="100" spans="1:15" ht="20.25" x14ac:dyDescent="0.3">
      <c r="A100" s="84"/>
      <c r="B100" s="5"/>
      <c r="C100" s="5"/>
      <c r="D100" s="111"/>
      <c r="E100" s="27"/>
      <c r="F100" s="27"/>
      <c r="G100" s="29"/>
      <c r="H100" s="29"/>
      <c r="I100" s="24"/>
      <c r="J100" s="24"/>
      <c r="K100" s="24"/>
      <c r="L100" s="24"/>
      <c r="M100" s="24"/>
      <c r="N100" s="24"/>
      <c r="O100" s="24"/>
    </row>
    <row r="101" spans="1:15" ht="18.75" x14ac:dyDescent="0.2">
      <c r="A101" s="28" t="s">
        <v>84</v>
      </c>
      <c r="B101" s="28"/>
      <c r="C101" s="28"/>
      <c r="D101" s="28"/>
      <c r="E101" s="22"/>
      <c r="F101" s="22"/>
      <c r="G101" s="29"/>
      <c r="H101" s="29"/>
      <c r="I101" s="24"/>
      <c r="J101" s="24"/>
      <c r="K101" s="24"/>
      <c r="L101" s="24"/>
      <c r="M101" s="24"/>
      <c r="N101" s="24"/>
      <c r="O101" s="24"/>
    </row>
    <row r="102" spans="1:15" ht="18.75" hidden="1" x14ac:dyDescent="0.2">
      <c r="A102" s="28"/>
      <c r="B102" s="28"/>
      <c r="C102" s="28"/>
      <c r="D102" s="28"/>
      <c r="E102" s="22"/>
      <c r="F102" s="12"/>
      <c r="G102" s="30">
        <v>2014</v>
      </c>
      <c r="H102" s="30"/>
      <c r="I102" s="31">
        <v>2016</v>
      </c>
      <c r="J102" s="77"/>
      <c r="K102" s="77"/>
      <c r="L102" s="24"/>
      <c r="M102" s="24"/>
      <c r="N102" s="24"/>
      <c r="O102" s="24"/>
    </row>
    <row r="103" spans="1:15" ht="18.75" hidden="1" x14ac:dyDescent="0.3">
      <c r="A103" s="32"/>
      <c r="B103" s="32"/>
      <c r="C103" s="32"/>
      <c r="D103" s="32"/>
      <c r="E103" s="32"/>
      <c r="F103" s="33"/>
      <c r="G103" s="34">
        <f>G104+G105+G106</f>
        <v>323840664.47000003</v>
      </c>
      <c r="H103" s="34"/>
      <c r="I103" s="19" t="e">
        <f>I104+I105+I106</f>
        <v>#REF!</v>
      </c>
      <c r="J103" s="29"/>
      <c r="K103" s="29"/>
      <c r="L103" s="29"/>
      <c r="M103" s="35"/>
      <c r="N103" s="35"/>
      <c r="O103" s="36"/>
    </row>
    <row r="104" spans="1:15" ht="18.75" hidden="1" x14ac:dyDescent="0.3">
      <c r="A104" s="37">
        <v>187465184.06999999</v>
      </c>
      <c r="B104" s="32"/>
      <c r="C104" s="32"/>
      <c r="D104" s="32"/>
      <c r="E104" s="32"/>
      <c r="F104" s="38" t="s">
        <v>15</v>
      </c>
      <c r="G104" s="34">
        <v>1049000</v>
      </c>
      <c r="H104" s="34"/>
      <c r="I104" s="19"/>
      <c r="J104" s="29"/>
      <c r="K104" s="29"/>
      <c r="L104" s="29"/>
      <c r="M104" s="35"/>
      <c r="N104" s="35"/>
      <c r="O104" s="36"/>
    </row>
    <row r="105" spans="1:15" ht="18.75" hidden="1" x14ac:dyDescent="0.3">
      <c r="A105" s="32"/>
      <c r="B105" s="32"/>
      <c r="C105" s="37" t="e">
        <f>A111-I90</f>
        <v>#REF!</v>
      </c>
      <c r="D105" s="32"/>
      <c r="E105" s="32"/>
      <c r="F105" s="38" t="s">
        <v>16</v>
      </c>
      <c r="G105" s="34">
        <v>300715683.47000003</v>
      </c>
      <c r="H105" s="34"/>
      <c r="I105" s="19" t="e">
        <f>#REF!+I15+I33+I29+#REF!+I50+I55+I58+#REF!+I60+I68+#REF!+#REF!+#REF!+I77+#REF!</f>
        <v>#REF!</v>
      </c>
      <c r="J105" s="29"/>
      <c r="K105" s="29"/>
      <c r="L105" s="29"/>
      <c r="M105" s="35"/>
      <c r="N105" s="35"/>
      <c r="O105" s="36"/>
    </row>
    <row r="106" spans="1:15" ht="18.75" hidden="1" x14ac:dyDescent="0.3">
      <c r="A106" s="37" t="e">
        <f>I71+#REF!+#REF!</f>
        <v>#REF!</v>
      </c>
      <c r="B106" s="32"/>
      <c r="C106" s="32"/>
      <c r="D106" s="32"/>
      <c r="E106" s="32"/>
      <c r="F106" s="38" t="s">
        <v>17</v>
      </c>
      <c r="G106" s="34">
        <v>22075981</v>
      </c>
      <c r="H106" s="34"/>
      <c r="I106" s="19" t="e">
        <f>I71+#REF!+#REF!</f>
        <v>#REF!</v>
      </c>
      <c r="J106" s="29"/>
      <c r="K106" s="29"/>
      <c r="L106" s="29"/>
      <c r="M106" s="35"/>
      <c r="N106" s="35"/>
      <c r="O106" s="36"/>
    </row>
    <row r="107" spans="1:15" ht="18.75" hidden="1" x14ac:dyDescent="0.3">
      <c r="A107" s="39" t="e">
        <f>I29+#REF!+I68+#REF!+#REF!</f>
        <v>#REF!</v>
      </c>
      <c r="B107" s="32"/>
      <c r="C107" s="32"/>
      <c r="D107" s="32"/>
      <c r="E107" s="32"/>
      <c r="F107" s="38"/>
      <c r="G107" s="34"/>
      <c r="H107" s="34"/>
      <c r="I107" s="19"/>
      <c r="J107" s="29"/>
      <c r="K107" s="29"/>
      <c r="L107" s="29"/>
      <c r="M107" s="35"/>
      <c r="N107" s="35"/>
      <c r="O107" s="36"/>
    </row>
    <row r="108" spans="1:15" ht="18.75" hidden="1" x14ac:dyDescent="0.3">
      <c r="A108" s="37">
        <v>11250981.069999998</v>
      </c>
      <c r="B108" s="32"/>
      <c r="C108" s="32"/>
      <c r="D108" s="32"/>
      <c r="E108" s="32"/>
      <c r="F108" s="38"/>
      <c r="G108" s="34"/>
      <c r="H108" s="34"/>
      <c r="I108" s="19"/>
      <c r="J108" s="29"/>
      <c r="K108" s="29"/>
      <c r="L108" s="29"/>
      <c r="M108" s="35"/>
      <c r="N108" s="35"/>
      <c r="O108" s="36"/>
    </row>
    <row r="109" spans="1:15" ht="18.75" hidden="1" x14ac:dyDescent="0.3">
      <c r="A109" s="37" t="e">
        <f>#REF!</f>
        <v>#REF!</v>
      </c>
      <c r="B109" s="32"/>
      <c r="C109" s="32"/>
      <c r="D109" s="32"/>
      <c r="E109" s="32"/>
      <c r="F109" s="38" t="s">
        <v>18</v>
      </c>
      <c r="G109" s="34">
        <f>G110+G111+G112</f>
        <v>320391653.25999999</v>
      </c>
      <c r="H109" s="34"/>
      <c r="I109" s="19" t="e">
        <f>I110+I111+I112</f>
        <v>#REF!</v>
      </c>
      <c r="J109" s="29"/>
      <c r="K109" s="29"/>
      <c r="L109" s="29"/>
      <c r="M109" s="35"/>
      <c r="N109" s="35"/>
      <c r="O109" s="36"/>
    </row>
    <row r="110" spans="1:15" ht="18.75" hidden="1" x14ac:dyDescent="0.3">
      <c r="A110" s="37" t="e">
        <f>I33+I50+I55+I58+#REF!+I60+#REF!+#REF!+I77</f>
        <v>#REF!</v>
      </c>
      <c r="B110" s="32"/>
      <c r="C110" s="32"/>
      <c r="D110" s="32"/>
      <c r="E110" s="32"/>
      <c r="F110" s="38" t="s">
        <v>15</v>
      </c>
      <c r="G110" s="34">
        <v>1049000</v>
      </c>
      <c r="H110" s="34"/>
      <c r="I110" s="19"/>
      <c r="J110" s="29"/>
      <c r="K110" s="29"/>
      <c r="L110" s="29"/>
      <c r="M110" s="35"/>
      <c r="N110" s="35"/>
      <c r="O110" s="36"/>
    </row>
    <row r="111" spans="1:15" ht="18.75" hidden="1" x14ac:dyDescent="0.3">
      <c r="A111" s="37" t="e">
        <f>SUM(A106:A110)</f>
        <v>#REF!</v>
      </c>
      <c r="B111" s="32"/>
      <c r="C111" s="32"/>
      <c r="D111" s="32"/>
      <c r="E111" s="32"/>
      <c r="F111" s="38" t="s">
        <v>16</v>
      </c>
      <c r="G111" s="34">
        <v>299651172.25999999</v>
      </c>
      <c r="H111" s="34"/>
      <c r="I111" s="19" t="e">
        <f>#REF!+I15+I33+I29+#REF!+I50+I55+I58+#REF!+I60+I68+#REF!+#REF!+#REF!</f>
        <v>#REF!</v>
      </c>
      <c r="J111" s="29"/>
      <c r="K111" s="29"/>
      <c r="L111" s="29"/>
      <c r="M111" s="35"/>
      <c r="N111" s="35"/>
      <c r="O111" s="36"/>
    </row>
    <row r="112" spans="1:15" ht="18.75" hidden="1" x14ac:dyDescent="0.3">
      <c r="A112" s="32"/>
      <c r="B112" s="32"/>
      <c r="C112" s="32"/>
      <c r="D112" s="32"/>
      <c r="E112" s="32"/>
      <c r="F112" s="38" t="s">
        <v>17</v>
      </c>
      <c r="G112" s="34">
        <v>19691481</v>
      </c>
      <c r="H112" s="34"/>
      <c r="I112" s="19" t="e">
        <f>I71+#REF!</f>
        <v>#REF!</v>
      </c>
      <c r="J112" s="29"/>
      <c r="K112" s="29"/>
      <c r="L112" s="29"/>
      <c r="M112" s="35"/>
      <c r="N112" s="35"/>
      <c r="O112" s="36"/>
    </row>
    <row r="113" spans="1:15" ht="18.75" hidden="1" x14ac:dyDescent="0.3">
      <c r="A113" s="32">
        <v>95163583.310000002</v>
      </c>
      <c r="B113" s="32"/>
      <c r="C113" s="32"/>
      <c r="D113" s="32"/>
      <c r="E113" s="32"/>
      <c r="F113" s="38"/>
      <c r="G113" s="34"/>
      <c r="H113" s="34"/>
      <c r="I113" s="19"/>
      <c r="J113" s="29"/>
      <c r="K113" s="29"/>
      <c r="L113" s="29"/>
      <c r="M113" s="35"/>
      <c r="N113" s="35"/>
      <c r="O113" s="36"/>
    </row>
    <row r="114" spans="1:15" ht="18.75" hidden="1" x14ac:dyDescent="0.3">
      <c r="A114" s="32"/>
      <c r="B114" s="32"/>
      <c r="C114" s="32"/>
      <c r="D114" s="32"/>
      <c r="E114" s="32"/>
      <c r="F114" s="38" t="s">
        <v>19</v>
      </c>
      <c r="G114" s="34">
        <f>G115+G116+G117</f>
        <v>3449011.21</v>
      </c>
      <c r="H114" s="34"/>
      <c r="I114" s="19" t="e">
        <f>I115+I116+I117</f>
        <v>#REF!</v>
      </c>
      <c r="J114" s="29"/>
      <c r="K114" s="29"/>
      <c r="L114" s="29"/>
      <c r="M114" s="35"/>
      <c r="N114" s="35"/>
      <c r="O114" s="36"/>
    </row>
    <row r="115" spans="1:15" ht="18.75" hidden="1" x14ac:dyDescent="0.3">
      <c r="A115" s="32"/>
      <c r="B115" s="32"/>
      <c r="C115" s="32"/>
      <c r="D115" s="32"/>
      <c r="E115" s="32"/>
      <c r="F115" s="38" t="s">
        <v>15</v>
      </c>
      <c r="G115" s="34">
        <v>0</v>
      </c>
      <c r="H115" s="34"/>
      <c r="I115" s="19"/>
      <c r="J115" s="29"/>
      <c r="K115" s="29"/>
      <c r="L115" s="29"/>
      <c r="M115" s="35"/>
      <c r="N115" s="35"/>
      <c r="O115" s="36"/>
    </row>
    <row r="116" spans="1:15" ht="18.75" hidden="1" x14ac:dyDescent="0.3">
      <c r="A116" s="32"/>
      <c r="B116" s="32"/>
      <c r="C116" s="32"/>
      <c r="D116" s="32"/>
      <c r="E116" s="32"/>
      <c r="F116" s="38" t="s">
        <v>16</v>
      </c>
      <c r="G116" s="34">
        <v>1064511.21</v>
      </c>
      <c r="H116" s="34"/>
      <c r="I116" s="19" t="e">
        <f>I77+#REF!</f>
        <v>#REF!</v>
      </c>
      <c r="J116" s="29"/>
      <c r="K116" s="29"/>
      <c r="L116" s="29"/>
      <c r="M116" s="35"/>
      <c r="N116" s="35"/>
      <c r="O116" s="36"/>
    </row>
    <row r="117" spans="1:15" ht="18.75" hidden="1" x14ac:dyDescent="0.3">
      <c r="A117" s="32"/>
      <c r="B117" s="32"/>
      <c r="C117" s="32"/>
      <c r="D117" s="32"/>
      <c r="E117" s="32"/>
      <c r="F117" s="38" t="s">
        <v>17</v>
      </c>
      <c r="G117" s="34">
        <v>2384500</v>
      </c>
      <c r="H117" s="34"/>
      <c r="I117" s="19" t="e">
        <f>#REF!</f>
        <v>#REF!</v>
      </c>
      <c r="J117" s="29"/>
      <c r="K117" s="29"/>
      <c r="L117" s="29"/>
      <c r="M117" s="35"/>
      <c r="N117" s="35"/>
      <c r="O117" s="36"/>
    </row>
    <row r="118" spans="1:15" ht="18.75" hidden="1" x14ac:dyDescent="0.3">
      <c r="A118" s="32"/>
      <c r="B118" s="32"/>
      <c r="C118" s="32"/>
      <c r="D118" s="32"/>
      <c r="E118" s="32"/>
      <c r="F118" s="33"/>
      <c r="G118" s="34"/>
      <c r="H118" s="34"/>
      <c r="I118" s="19"/>
      <c r="J118" s="29"/>
      <c r="K118" s="29"/>
      <c r="L118" s="29"/>
      <c r="M118" s="35"/>
      <c r="N118" s="35"/>
      <c r="O118" s="36"/>
    </row>
    <row r="119" spans="1:15" ht="18.75" hidden="1" x14ac:dyDescent="0.3">
      <c r="A119" s="32"/>
      <c r="B119" s="32"/>
      <c r="C119" s="32"/>
      <c r="D119" s="32"/>
      <c r="E119" s="32"/>
      <c r="F119" s="33"/>
      <c r="G119" s="34">
        <f>G120+G121</f>
        <v>323840664.47000003</v>
      </c>
      <c r="H119" s="34"/>
      <c r="I119" s="19" t="e">
        <f>I120+I121</f>
        <v>#REF!</v>
      </c>
      <c r="J119" s="29"/>
      <c r="K119" s="29"/>
      <c r="L119" s="29"/>
      <c r="M119" s="35"/>
      <c r="N119" s="35"/>
      <c r="O119" s="36"/>
    </row>
    <row r="120" spans="1:15" ht="36" hidden="1" customHeight="1" x14ac:dyDescent="0.3">
      <c r="A120" s="32"/>
      <c r="B120" s="32"/>
      <c r="C120" s="32"/>
      <c r="D120" s="32"/>
      <c r="E120" s="32"/>
      <c r="F120" s="105" t="s">
        <v>1</v>
      </c>
      <c r="G120" s="34">
        <v>321163239.47000003</v>
      </c>
      <c r="H120" s="34"/>
      <c r="I120" s="19" t="e">
        <f>#REF!+#REF!</f>
        <v>#REF!</v>
      </c>
      <c r="J120" s="29"/>
      <c r="K120" s="29"/>
      <c r="L120" s="29"/>
      <c r="M120" s="35"/>
      <c r="N120" s="35"/>
      <c r="O120" s="36"/>
    </row>
    <row r="121" spans="1:15" ht="18.75" hidden="1" x14ac:dyDescent="0.3">
      <c r="A121" s="32"/>
      <c r="B121" s="32"/>
      <c r="C121" s="32"/>
      <c r="D121" s="32"/>
      <c r="E121" s="32"/>
      <c r="F121" s="105" t="s">
        <v>20</v>
      </c>
      <c r="G121" s="34">
        <v>2677425</v>
      </c>
      <c r="H121" s="34"/>
      <c r="I121" s="19" t="e">
        <f>#REF!+I15</f>
        <v>#REF!</v>
      </c>
      <c r="J121" s="29"/>
      <c r="K121" s="29"/>
      <c r="L121" s="29"/>
      <c r="M121" s="35"/>
      <c r="N121" s="35"/>
      <c r="O121" s="36"/>
    </row>
    <row r="122" spans="1:15" ht="18.75" hidden="1" x14ac:dyDescent="0.3">
      <c r="A122" s="32"/>
      <c r="B122" s="32"/>
      <c r="C122" s="32"/>
      <c r="D122" s="32"/>
      <c r="E122" s="32"/>
      <c r="F122" s="33"/>
      <c r="G122" s="34"/>
      <c r="H122" s="34"/>
      <c r="I122" s="19"/>
      <c r="J122" s="29"/>
      <c r="K122" s="29"/>
      <c r="L122" s="29"/>
      <c r="M122" s="35"/>
      <c r="N122" s="35"/>
      <c r="O122" s="36"/>
    </row>
    <row r="123" spans="1:15" ht="18.75" hidden="1" x14ac:dyDescent="0.3">
      <c r="A123" s="32"/>
      <c r="B123" s="32"/>
      <c r="C123" s="32"/>
      <c r="D123" s="32"/>
      <c r="E123" s="32"/>
      <c r="F123" s="33" t="s">
        <v>21</v>
      </c>
      <c r="G123" s="112">
        <f>G124+G125</f>
        <v>320391653.25999999</v>
      </c>
      <c r="H123" s="112"/>
      <c r="I123" s="19" t="e">
        <f>I124+I125</f>
        <v>#REF!</v>
      </c>
      <c r="J123" s="29"/>
      <c r="K123" s="29"/>
      <c r="L123" s="29"/>
      <c r="M123" s="35"/>
      <c r="N123" s="35"/>
      <c r="O123" s="36"/>
    </row>
    <row r="124" spans="1:15" ht="18.75" hidden="1" x14ac:dyDescent="0.3">
      <c r="A124" s="32"/>
      <c r="B124" s="32"/>
      <c r="C124" s="32"/>
      <c r="D124" s="32"/>
      <c r="E124" s="32"/>
      <c r="F124" s="33" t="s">
        <v>22</v>
      </c>
      <c r="G124" s="34">
        <v>317714228.25999999</v>
      </c>
      <c r="H124" s="34"/>
      <c r="I124" s="19" t="e">
        <f>#REF!</f>
        <v>#REF!</v>
      </c>
      <c r="J124" s="29"/>
      <c r="K124" s="29"/>
      <c r="L124" s="29"/>
      <c r="M124" s="35"/>
      <c r="N124" s="35"/>
      <c r="O124" s="36"/>
    </row>
    <row r="125" spans="1:15" ht="18.75" hidden="1" x14ac:dyDescent="0.3">
      <c r="A125" s="32"/>
      <c r="B125" s="32"/>
      <c r="C125" s="32"/>
      <c r="D125" s="32"/>
      <c r="E125" s="32"/>
      <c r="F125" s="33" t="s">
        <v>20</v>
      </c>
      <c r="G125" s="34">
        <v>2677425</v>
      </c>
      <c r="H125" s="34"/>
      <c r="I125" s="19" t="e">
        <f>#REF!+I15</f>
        <v>#REF!</v>
      </c>
      <c r="J125" s="29"/>
      <c r="K125" s="29"/>
      <c r="L125" s="29"/>
      <c r="M125" s="35"/>
      <c r="N125" s="35"/>
      <c r="O125" s="36"/>
    </row>
    <row r="126" spans="1:15" ht="18.75" hidden="1" x14ac:dyDescent="0.3">
      <c r="A126" s="32"/>
      <c r="B126" s="32"/>
      <c r="C126" s="32"/>
      <c r="D126" s="32"/>
      <c r="E126" s="32"/>
      <c r="F126" s="33" t="s">
        <v>23</v>
      </c>
      <c r="G126" s="34">
        <f>G127+G128</f>
        <v>3449011.21</v>
      </c>
      <c r="H126" s="34"/>
      <c r="I126" s="19">
        <f>I127+I128</f>
        <v>5022600</v>
      </c>
      <c r="J126" s="29"/>
      <c r="K126" s="29"/>
      <c r="L126" s="29"/>
      <c r="M126" s="35"/>
      <c r="N126" s="35"/>
      <c r="O126" s="36"/>
    </row>
    <row r="127" spans="1:15" ht="18.75" hidden="1" x14ac:dyDescent="0.3">
      <c r="A127" s="32"/>
      <c r="B127" s="32"/>
      <c r="C127" s="32"/>
      <c r="D127" s="32"/>
      <c r="E127" s="32"/>
      <c r="F127" s="33" t="s">
        <v>22</v>
      </c>
      <c r="G127" s="34">
        <v>3449011.21</v>
      </c>
      <c r="H127" s="34"/>
      <c r="I127" s="19">
        <f>I89</f>
        <v>5022600</v>
      </c>
      <c r="J127" s="29"/>
      <c r="K127" s="29"/>
      <c r="L127" s="29"/>
      <c r="M127" s="35"/>
      <c r="N127" s="35"/>
      <c r="O127" s="36"/>
    </row>
    <row r="128" spans="1:15" ht="18.75" hidden="1" x14ac:dyDescent="0.3">
      <c r="A128" s="32"/>
      <c r="B128" s="32"/>
      <c r="C128" s="32"/>
      <c r="D128" s="32"/>
      <c r="E128" s="32"/>
      <c r="F128" s="33" t="s">
        <v>20</v>
      </c>
      <c r="G128" s="34">
        <v>0</v>
      </c>
      <c r="H128" s="34"/>
      <c r="I128" s="19">
        <v>0</v>
      </c>
      <c r="J128" s="29"/>
      <c r="K128" s="29"/>
      <c r="L128" s="29"/>
      <c r="M128" s="35"/>
      <c r="N128" s="35"/>
      <c r="O128" s="36"/>
    </row>
    <row r="129" spans="1:15" ht="18.75" hidden="1" x14ac:dyDescent="0.3">
      <c r="A129" s="32"/>
      <c r="B129" s="32"/>
      <c r="C129" s="32"/>
      <c r="D129" s="32"/>
      <c r="E129" s="32"/>
      <c r="F129" s="33"/>
      <c r="G129" s="34"/>
      <c r="H129" s="34"/>
      <c r="I129" s="19"/>
      <c r="J129" s="29"/>
      <c r="K129" s="29"/>
      <c r="L129" s="29"/>
      <c r="M129" s="35"/>
      <c r="N129" s="35"/>
      <c r="O129" s="36"/>
    </row>
    <row r="130" spans="1:15" ht="37.5" hidden="1" customHeight="1" x14ac:dyDescent="0.3">
      <c r="A130" s="32"/>
      <c r="B130" s="32"/>
      <c r="C130" s="32"/>
      <c r="D130" s="32"/>
      <c r="E130" s="32"/>
      <c r="F130" s="33"/>
      <c r="G130" s="34"/>
      <c r="H130" s="34"/>
      <c r="I130" s="113" t="e">
        <f>I131+I138</f>
        <v>#REF!</v>
      </c>
      <c r="J130" s="117"/>
      <c r="K130" s="117"/>
      <c r="L130" s="29"/>
      <c r="M130" s="35"/>
      <c r="N130" s="35"/>
      <c r="O130" s="36"/>
    </row>
    <row r="131" spans="1:15" ht="26.25" hidden="1" customHeight="1" x14ac:dyDescent="0.3">
      <c r="A131" s="103"/>
      <c r="B131" s="21"/>
      <c r="C131" s="21"/>
      <c r="D131" s="21"/>
      <c r="E131" s="21"/>
      <c r="F131" s="108" t="s">
        <v>21</v>
      </c>
      <c r="G131" s="108"/>
      <c r="H131" s="168"/>
      <c r="I131" s="13" t="e">
        <f>I132+I135</f>
        <v>#REF!</v>
      </c>
      <c r="J131" s="44"/>
      <c r="K131" s="44"/>
      <c r="L131" s="29"/>
      <c r="M131" s="35"/>
      <c r="N131" s="35"/>
      <c r="O131" s="40"/>
    </row>
    <row r="132" spans="1:15" ht="26.25" hidden="1" customHeight="1" x14ac:dyDescent="0.3">
      <c r="A132" s="103"/>
      <c r="B132" s="21"/>
      <c r="C132" s="21"/>
      <c r="D132" s="21"/>
      <c r="E132" s="21"/>
      <c r="F132" s="108" t="s">
        <v>24</v>
      </c>
      <c r="G132" s="108"/>
      <c r="H132" s="168"/>
      <c r="I132" s="13" t="e">
        <f>I133+I134</f>
        <v>#REF!</v>
      </c>
      <c r="J132" s="44"/>
      <c r="K132" s="44"/>
      <c r="L132" s="29"/>
      <c r="M132" s="35"/>
      <c r="N132" s="35"/>
      <c r="O132" s="40"/>
    </row>
    <row r="133" spans="1:15" ht="26.25" hidden="1" customHeight="1" x14ac:dyDescent="0.3">
      <c r="A133" s="103"/>
      <c r="B133" s="21"/>
      <c r="C133" s="21"/>
      <c r="D133" s="21"/>
      <c r="E133" s="21"/>
      <c r="F133" s="108" t="s">
        <v>16</v>
      </c>
      <c r="G133" s="108"/>
      <c r="H133" s="168"/>
      <c r="I133" s="13" t="e">
        <f>I33+I29+#REF!+I50+I55+I58+#REF!+I60+I68+#REF!+#REF!+#REF!</f>
        <v>#REF!</v>
      </c>
      <c r="J133" s="44"/>
      <c r="K133" s="44"/>
      <c r="L133" s="29"/>
      <c r="M133" s="35"/>
      <c r="N133" s="35"/>
      <c r="O133" s="40"/>
    </row>
    <row r="134" spans="1:15" ht="26.25" hidden="1" customHeight="1" x14ac:dyDescent="0.3">
      <c r="A134" s="103"/>
      <c r="B134" s="21"/>
      <c r="C134" s="21"/>
      <c r="D134" s="21"/>
      <c r="E134" s="21"/>
      <c r="F134" s="108" t="s">
        <v>17</v>
      </c>
      <c r="G134" s="108"/>
      <c r="H134" s="168"/>
      <c r="I134" s="13" t="e">
        <f>I71+#REF!</f>
        <v>#REF!</v>
      </c>
      <c r="J134" s="44"/>
      <c r="K134" s="44"/>
      <c r="L134" s="29"/>
      <c r="M134" s="35"/>
      <c r="N134" s="35"/>
      <c r="O134" s="40"/>
    </row>
    <row r="135" spans="1:15" ht="26.25" hidden="1" customHeight="1" x14ac:dyDescent="0.3">
      <c r="A135" s="103"/>
      <c r="B135" s="21"/>
      <c r="C135" s="21"/>
      <c r="D135" s="21"/>
      <c r="E135" s="21"/>
      <c r="F135" s="108" t="s">
        <v>25</v>
      </c>
      <c r="G135" s="108"/>
      <c r="H135" s="168"/>
      <c r="I135" s="13" t="e">
        <f>I136+I137</f>
        <v>#REF!</v>
      </c>
      <c r="J135" s="44"/>
      <c r="K135" s="44"/>
      <c r="L135" s="29"/>
      <c r="M135" s="35"/>
      <c r="N135" s="35"/>
      <c r="O135" s="40"/>
    </row>
    <row r="136" spans="1:15" ht="26.25" hidden="1" customHeight="1" x14ac:dyDescent="0.3">
      <c r="A136" s="103"/>
      <c r="B136" s="21"/>
      <c r="C136" s="21"/>
      <c r="D136" s="21"/>
      <c r="E136" s="21"/>
      <c r="F136" s="108" t="s">
        <v>16</v>
      </c>
      <c r="G136" s="108"/>
      <c r="H136" s="168"/>
      <c r="I136" s="13" t="e">
        <f>#REF!+I15</f>
        <v>#REF!</v>
      </c>
      <c r="J136" s="44"/>
      <c r="K136" s="44"/>
      <c r="L136" s="29"/>
      <c r="M136" s="35"/>
      <c r="N136" s="35"/>
      <c r="O136" s="40"/>
    </row>
    <row r="137" spans="1:15" ht="26.25" hidden="1" customHeight="1" x14ac:dyDescent="0.3">
      <c r="A137" s="103"/>
      <c r="B137" s="21"/>
      <c r="C137" s="21"/>
      <c r="D137" s="21"/>
      <c r="E137" s="21"/>
      <c r="F137" s="108" t="s">
        <v>17</v>
      </c>
      <c r="G137" s="108"/>
      <c r="H137" s="168"/>
      <c r="I137" s="13">
        <v>0</v>
      </c>
      <c r="J137" s="44"/>
      <c r="K137" s="44"/>
      <c r="L137" s="29"/>
      <c r="M137" s="35"/>
      <c r="N137" s="35"/>
      <c r="O137" s="40"/>
    </row>
    <row r="138" spans="1:15" ht="26.25" hidden="1" customHeight="1" x14ac:dyDescent="0.3">
      <c r="A138" s="103"/>
      <c r="B138" s="21"/>
      <c r="C138" s="21"/>
      <c r="D138" s="21"/>
      <c r="E138" s="21"/>
      <c r="F138" s="108" t="s">
        <v>23</v>
      </c>
      <c r="G138" s="108"/>
      <c r="H138" s="168"/>
      <c r="I138" s="13" t="e">
        <f>I139+I142</f>
        <v>#REF!</v>
      </c>
      <c r="J138" s="44"/>
      <c r="K138" s="44"/>
      <c r="L138" s="29"/>
      <c r="M138" s="35"/>
      <c r="N138" s="35"/>
      <c r="O138" s="40"/>
    </row>
    <row r="139" spans="1:15" ht="26.25" hidden="1" customHeight="1" x14ac:dyDescent="0.3">
      <c r="A139" s="103"/>
      <c r="B139" s="21"/>
      <c r="C139" s="21"/>
      <c r="D139" s="21"/>
      <c r="E139" s="21"/>
      <c r="F139" s="108" t="s">
        <v>24</v>
      </c>
      <c r="G139" s="108"/>
      <c r="H139" s="168"/>
      <c r="I139" s="13" t="e">
        <f>I140+I141</f>
        <v>#REF!</v>
      </c>
      <c r="J139" s="44"/>
      <c r="K139" s="44"/>
      <c r="L139" s="29"/>
      <c r="M139" s="35"/>
      <c r="N139" s="35"/>
      <c r="O139" s="40"/>
    </row>
    <row r="140" spans="1:15" ht="26.25" hidden="1" customHeight="1" x14ac:dyDescent="0.3">
      <c r="A140" s="103"/>
      <c r="B140" s="21"/>
      <c r="C140" s="21"/>
      <c r="D140" s="21"/>
      <c r="E140" s="21"/>
      <c r="F140" s="108" t="s">
        <v>16</v>
      </c>
      <c r="G140" s="108"/>
      <c r="H140" s="168"/>
      <c r="I140" s="13" t="e">
        <f>I77+#REF!</f>
        <v>#REF!</v>
      </c>
      <c r="J140" s="44"/>
      <c r="K140" s="44"/>
      <c r="L140" s="29"/>
      <c r="M140" s="35"/>
      <c r="N140" s="35"/>
      <c r="O140" s="40"/>
    </row>
    <row r="141" spans="1:15" ht="26.25" hidden="1" customHeight="1" x14ac:dyDescent="0.3">
      <c r="A141" s="103"/>
      <c r="B141" s="21"/>
      <c r="C141" s="21"/>
      <c r="D141" s="21"/>
      <c r="E141" s="21"/>
      <c r="F141" s="108" t="s">
        <v>17</v>
      </c>
      <c r="G141" s="108"/>
      <c r="H141" s="168"/>
      <c r="I141" s="13" t="e">
        <f>#REF!</f>
        <v>#REF!</v>
      </c>
      <c r="J141" s="44"/>
      <c r="K141" s="44"/>
      <c r="L141" s="29"/>
      <c r="M141" s="35"/>
      <c r="N141" s="35"/>
      <c r="O141" s="40"/>
    </row>
    <row r="142" spans="1:15" ht="26.25" hidden="1" customHeight="1" x14ac:dyDescent="0.3">
      <c r="A142" s="103"/>
      <c r="B142" s="21"/>
      <c r="C142" s="21"/>
      <c r="D142" s="21"/>
      <c r="E142" s="21"/>
      <c r="F142" s="108" t="s">
        <v>25</v>
      </c>
      <c r="G142" s="108"/>
      <c r="H142" s="168"/>
      <c r="I142" s="13">
        <f>I143+I144</f>
        <v>0</v>
      </c>
      <c r="J142" s="44"/>
      <c r="K142" s="44"/>
      <c r="L142" s="29"/>
      <c r="M142" s="35"/>
      <c r="N142" s="35"/>
      <c r="O142" s="40"/>
    </row>
    <row r="143" spans="1:15" ht="26.25" hidden="1" customHeight="1" x14ac:dyDescent="0.3">
      <c r="A143" s="103"/>
      <c r="B143" s="21"/>
      <c r="C143" s="21"/>
      <c r="D143" s="21"/>
      <c r="E143" s="21"/>
      <c r="F143" s="108" t="s">
        <v>16</v>
      </c>
      <c r="G143" s="108"/>
      <c r="H143" s="168"/>
      <c r="I143" s="13">
        <v>0</v>
      </c>
      <c r="J143" s="44"/>
      <c r="K143" s="44"/>
      <c r="L143" s="29"/>
      <c r="M143" s="35"/>
      <c r="N143" s="35"/>
      <c r="O143" s="40"/>
    </row>
    <row r="144" spans="1:15" ht="26.25" hidden="1" customHeight="1" x14ac:dyDescent="0.3">
      <c r="A144" s="103"/>
      <c r="B144" s="21"/>
      <c r="C144" s="21"/>
      <c r="D144" s="21"/>
      <c r="E144" s="21"/>
      <c r="F144" s="108" t="s">
        <v>17</v>
      </c>
      <c r="G144" s="108"/>
      <c r="H144" s="168"/>
      <c r="I144" s="13">
        <v>0</v>
      </c>
      <c r="J144" s="44"/>
      <c r="K144" s="44"/>
      <c r="L144" s="29"/>
      <c r="M144" s="35"/>
      <c r="N144" s="35"/>
      <c r="O144" s="40"/>
    </row>
    <row r="145" spans="1:15" ht="18.75" hidden="1" customHeight="1" x14ac:dyDescent="0.3">
      <c r="A145" s="32"/>
      <c r="B145" s="32"/>
      <c r="C145" s="32"/>
      <c r="D145" s="32"/>
      <c r="E145" s="32"/>
      <c r="F145" s="32"/>
      <c r="G145" s="90"/>
      <c r="H145" s="90"/>
      <c r="I145" s="29"/>
      <c r="J145" s="29"/>
      <c r="K145" s="29"/>
      <c r="L145" s="29"/>
      <c r="M145" s="35"/>
      <c r="N145" s="35"/>
      <c r="O145" s="36"/>
    </row>
    <row r="146" spans="1:15" ht="18.75" hidden="1" customHeight="1" x14ac:dyDescent="0.3">
      <c r="A146" s="32"/>
      <c r="B146" s="32"/>
      <c r="C146" s="32"/>
      <c r="D146" s="32"/>
      <c r="E146" s="32"/>
      <c r="F146" s="32"/>
      <c r="G146" s="90"/>
      <c r="H146" s="90"/>
      <c r="I146" s="29"/>
      <c r="J146" s="29"/>
      <c r="K146" s="29"/>
      <c r="L146" s="29"/>
      <c r="M146" s="35"/>
      <c r="N146" s="35"/>
      <c r="O146" s="36"/>
    </row>
    <row r="147" spans="1:15" ht="18.75" hidden="1" customHeight="1" x14ac:dyDescent="0.3">
      <c r="A147" s="32"/>
      <c r="B147" s="32"/>
      <c r="C147" s="32"/>
      <c r="D147" s="32"/>
      <c r="E147" s="32"/>
      <c r="F147" s="32"/>
      <c r="G147" s="90"/>
      <c r="H147" s="90"/>
      <c r="I147" s="29" t="e">
        <f>I123+I126</f>
        <v>#REF!</v>
      </c>
      <c r="J147" s="29"/>
      <c r="K147" s="29"/>
      <c r="L147" s="29"/>
      <c r="M147" s="35"/>
      <c r="N147" s="35"/>
      <c r="O147" s="36"/>
    </row>
    <row r="148" spans="1:15" ht="18.75" hidden="1" customHeight="1" x14ac:dyDescent="0.3">
      <c r="A148" s="32"/>
      <c r="B148" s="32"/>
      <c r="C148" s="32"/>
      <c r="D148" s="32"/>
      <c r="E148" s="32"/>
      <c r="F148" s="32"/>
      <c r="G148" s="90"/>
      <c r="H148" s="90"/>
      <c r="I148" s="29" t="e">
        <f>I109+I114</f>
        <v>#REF!</v>
      </c>
      <c r="J148" s="29"/>
      <c r="K148" s="29"/>
      <c r="L148" s="29"/>
      <c r="M148" s="35"/>
      <c r="N148" s="35"/>
      <c r="O148" s="36"/>
    </row>
    <row r="149" spans="1:15" ht="57.75" customHeight="1" x14ac:dyDescent="0.3">
      <c r="A149" s="32"/>
      <c r="B149" s="32"/>
      <c r="C149" s="32"/>
      <c r="D149" s="32"/>
      <c r="E149" s="32"/>
      <c r="F149" s="32"/>
      <c r="G149" s="90"/>
      <c r="H149" s="90"/>
      <c r="I149" s="83"/>
      <c r="J149" s="83"/>
      <c r="K149" s="83"/>
      <c r="L149" s="29"/>
      <c r="M149" s="35"/>
      <c r="N149" s="35"/>
      <c r="O149" s="36"/>
    </row>
    <row r="150" spans="1:15" ht="42.75" customHeight="1" x14ac:dyDescent="0.3">
      <c r="A150" s="103"/>
      <c r="B150" s="103"/>
      <c r="C150" s="103"/>
      <c r="D150" s="103"/>
      <c r="E150" s="103"/>
      <c r="F150" s="103"/>
      <c r="G150" s="41"/>
      <c r="H150" s="41"/>
      <c r="I150" s="29"/>
      <c r="J150" s="29"/>
      <c r="K150" s="29"/>
      <c r="L150" s="29"/>
      <c r="M150" s="35"/>
      <c r="N150" s="35"/>
      <c r="O150" s="36"/>
    </row>
    <row r="151" spans="1:15" ht="57" customHeight="1" x14ac:dyDescent="0.3">
      <c r="A151" s="85"/>
      <c r="B151" s="42"/>
      <c r="C151" s="42"/>
      <c r="D151" s="42"/>
      <c r="E151" s="42"/>
      <c r="F151" s="42"/>
      <c r="G151" s="43"/>
      <c r="H151" s="43"/>
      <c r="I151" s="44"/>
      <c r="J151" s="44"/>
      <c r="K151" s="44"/>
      <c r="L151" s="44"/>
      <c r="M151" s="35"/>
      <c r="N151" s="35"/>
      <c r="O151" s="36"/>
    </row>
    <row r="152" spans="1:15" ht="43.5" customHeight="1" x14ac:dyDescent="0.3">
      <c r="A152" s="103"/>
      <c r="B152" s="21"/>
      <c r="C152" s="21"/>
      <c r="D152" s="21"/>
      <c r="E152" s="21"/>
      <c r="F152" s="21"/>
      <c r="G152" s="41"/>
      <c r="H152" s="41"/>
      <c r="I152" s="29"/>
      <c r="J152" s="29"/>
      <c r="K152" s="29"/>
      <c r="L152" s="29"/>
      <c r="M152" s="35"/>
      <c r="N152" s="35"/>
      <c r="O152" s="36"/>
    </row>
    <row r="153" spans="1:15" ht="18.75" x14ac:dyDescent="0.3">
      <c r="A153" s="103"/>
      <c r="B153" s="21"/>
      <c r="C153" s="21"/>
      <c r="D153" s="21"/>
      <c r="E153" s="21"/>
      <c r="F153" s="21"/>
      <c r="G153" s="41"/>
      <c r="H153" s="41"/>
      <c r="I153" s="29"/>
      <c r="J153" s="29"/>
      <c r="K153" s="29"/>
      <c r="L153" s="29"/>
      <c r="M153" s="35"/>
      <c r="N153" s="35"/>
      <c r="O153" s="45"/>
    </row>
    <row r="154" spans="1:15" ht="18.75" x14ac:dyDescent="0.3">
      <c r="A154" s="103"/>
      <c r="B154" s="21"/>
      <c r="C154" s="21"/>
      <c r="D154" s="21"/>
      <c r="E154" s="21"/>
      <c r="F154" s="21"/>
      <c r="G154" s="41"/>
      <c r="H154" s="41"/>
      <c r="I154" s="29"/>
      <c r="J154" s="29"/>
      <c r="K154" s="29"/>
      <c r="L154" s="29"/>
      <c r="M154" s="35"/>
      <c r="N154" s="35"/>
      <c r="O154" s="36"/>
    </row>
    <row r="155" spans="1:15" ht="18.75" x14ac:dyDescent="0.3">
      <c r="A155" s="103"/>
      <c r="B155" s="21"/>
      <c r="C155" s="21"/>
      <c r="D155" s="21"/>
      <c r="E155" s="21"/>
      <c r="F155" s="21"/>
      <c r="G155" s="41"/>
      <c r="H155" s="41"/>
      <c r="I155" s="29"/>
      <c r="J155" s="29"/>
      <c r="K155" s="29"/>
      <c r="L155" s="29"/>
      <c r="M155" s="35"/>
      <c r="N155" s="35"/>
      <c r="O155" s="35"/>
    </row>
    <row r="156" spans="1:15" ht="43.5" customHeight="1" x14ac:dyDescent="0.3">
      <c r="A156" s="103"/>
      <c r="B156" s="21"/>
      <c r="C156" s="21"/>
      <c r="D156" s="21"/>
      <c r="E156" s="21"/>
      <c r="F156" s="21"/>
      <c r="G156" s="41"/>
      <c r="H156" s="41"/>
      <c r="I156" s="29"/>
      <c r="J156" s="29"/>
      <c r="K156" s="29"/>
      <c r="L156" s="29"/>
      <c r="M156" s="35"/>
      <c r="N156" s="35"/>
      <c r="O156" s="35"/>
    </row>
    <row r="157" spans="1:15" ht="18.75" x14ac:dyDescent="0.3">
      <c r="A157" s="103"/>
      <c r="B157" s="21"/>
      <c r="C157" s="21"/>
      <c r="D157" s="21"/>
      <c r="E157" s="21"/>
      <c r="F157" s="21"/>
      <c r="G157" s="41"/>
      <c r="H157" s="41"/>
      <c r="I157" s="29"/>
      <c r="J157" s="29"/>
      <c r="K157" s="29"/>
      <c r="L157" s="29"/>
      <c r="M157" s="35"/>
      <c r="N157" s="35"/>
      <c r="O157" s="36"/>
    </row>
    <row r="158" spans="1:15" ht="18.75" x14ac:dyDescent="0.3">
      <c r="A158" s="103"/>
      <c r="B158" s="21"/>
      <c r="C158" s="21"/>
      <c r="D158" s="21"/>
      <c r="E158" s="21"/>
      <c r="F158" s="21"/>
      <c r="G158" s="41"/>
      <c r="H158" s="41"/>
      <c r="I158" s="29"/>
      <c r="J158" s="29"/>
      <c r="K158" s="29"/>
      <c r="L158" s="29"/>
      <c r="M158" s="35"/>
      <c r="N158" s="35"/>
      <c r="O158" s="35"/>
    </row>
    <row r="159" spans="1:15" ht="18.75" x14ac:dyDescent="0.3">
      <c r="A159" s="103"/>
      <c r="B159" s="21"/>
      <c r="C159" s="21"/>
      <c r="D159" s="21"/>
      <c r="E159" s="21"/>
      <c r="F159" s="21"/>
      <c r="G159" s="41"/>
      <c r="H159" s="41"/>
      <c r="I159" s="29"/>
      <c r="J159" s="29"/>
      <c r="K159" s="29"/>
      <c r="L159" s="29"/>
      <c r="M159" s="35"/>
      <c r="N159" s="35"/>
      <c r="O159" s="35"/>
    </row>
    <row r="160" spans="1:15" ht="29.25" customHeight="1" x14ac:dyDescent="0.3">
      <c r="A160" s="103"/>
      <c r="B160" s="21"/>
      <c r="C160" s="21"/>
      <c r="D160" s="21"/>
      <c r="E160" s="21"/>
      <c r="F160" s="21"/>
      <c r="G160" s="41"/>
      <c r="H160" s="41"/>
      <c r="I160" s="29"/>
      <c r="J160" s="29"/>
      <c r="K160" s="29"/>
      <c r="L160" s="29"/>
      <c r="M160" s="35"/>
      <c r="N160" s="35"/>
      <c r="O160" s="40"/>
    </row>
    <row r="161" spans="1:15" ht="29.25" customHeight="1" x14ac:dyDescent="0.3">
      <c r="A161" s="103"/>
      <c r="B161" s="21"/>
      <c r="C161" s="21"/>
      <c r="D161" s="21"/>
      <c r="E161" s="21"/>
      <c r="F161" s="21"/>
      <c r="G161" s="41"/>
      <c r="H161" s="41"/>
      <c r="I161" s="29"/>
      <c r="J161" s="29"/>
      <c r="K161" s="29"/>
      <c r="L161" s="29"/>
      <c r="M161" s="35"/>
      <c r="N161" s="35"/>
      <c r="O161" s="45"/>
    </row>
    <row r="162" spans="1:15" ht="18.75" x14ac:dyDescent="0.3">
      <c r="A162" s="103"/>
      <c r="B162" s="21"/>
      <c r="C162" s="21"/>
      <c r="D162" s="21"/>
      <c r="E162" s="21"/>
      <c r="F162" s="21"/>
      <c r="G162" s="41"/>
      <c r="H162" s="41"/>
      <c r="I162" s="29"/>
      <c r="J162" s="29"/>
      <c r="K162" s="29"/>
      <c r="L162" s="29"/>
      <c r="M162" s="35"/>
      <c r="N162" s="35"/>
      <c r="O162" s="45"/>
    </row>
    <row r="163" spans="1:15" ht="79.5" customHeight="1" x14ac:dyDescent="0.3">
      <c r="A163" s="103"/>
      <c r="B163" s="21"/>
      <c r="C163" s="21"/>
      <c r="D163" s="21"/>
      <c r="E163" s="21"/>
      <c r="F163" s="21"/>
      <c r="G163" s="41"/>
      <c r="H163" s="41"/>
      <c r="I163" s="29"/>
      <c r="J163" s="29"/>
      <c r="K163" s="29"/>
      <c r="L163" s="29"/>
      <c r="M163" s="35"/>
      <c r="N163" s="35"/>
      <c r="O163" s="45"/>
    </row>
    <row r="164" spans="1:15" ht="27" customHeight="1" x14ac:dyDescent="0.3">
      <c r="A164" s="103"/>
      <c r="B164" s="21"/>
      <c r="C164" s="21"/>
      <c r="D164" s="21"/>
      <c r="E164" s="21"/>
      <c r="F164" s="21"/>
      <c r="G164" s="41"/>
      <c r="H164" s="41"/>
      <c r="I164" s="29"/>
      <c r="J164" s="29"/>
      <c r="K164" s="29"/>
      <c r="L164" s="29"/>
      <c r="M164" s="35"/>
      <c r="N164" s="35"/>
      <c r="O164" s="45"/>
    </row>
    <row r="165" spans="1:15" ht="59.25" customHeight="1" x14ac:dyDescent="0.3">
      <c r="A165" s="103"/>
      <c r="B165" s="21"/>
      <c r="C165" s="21"/>
      <c r="D165" s="21"/>
      <c r="E165" s="21"/>
      <c r="F165" s="21"/>
      <c r="G165" s="41"/>
      <c r="H165" s="41"/>
      <c r="I165" s="29"/>
      <c r="J165" s="29"/>
      <c r="K165" s="29"/>
      <c r="L165" s="29"/>
      <c r="M165" s="35"/>
      <c r="N165" s="35"/>
      <c r="O165" s="45"/>
    </row>
    <row r="166" spans="1:15" ht="41.25" customHeight="1" x14ac:dyDescent="0.3">
      <c r="A166" s="85"/>
      <c r="B166" s="42"/>
      <c r="C166" s="42"/>
      <c r="D166" s="42"/>
      <c r="E166" s="42"/>
      <c r="F166" s="42"/>
      <c r="G166" s="43"/>
      <c r="H166" s="43"/>
      <c r="I166" s="29"/>
      <c r="J166" s="29"/>
      <c r="K166" s="29"/>
      <c r="L166" s="29"/>
      <c r="M166" s="35"/>
      <c r="N166" s="35"/>
      <c r="O166" s="36"/>
    </row>
    <row r="167" spans="1:15" ht="21.75" customHeight="1" x14ac:dyDescent="0.3">
      <c r="A167" s="32"/>
      <c r="B167" s="32"/>
      <c r="C167" s="32"/>
      <c r="D167" s="32"/>
      <c r="E167" s="32"/>
      <c r="F167" s="32"/>
      <c r="G167" s="90"/>
      <c r="H167" s="90"/>
      <c r="I167" s="29"/>
      <c r="J167" s="29"/>
      <c r="K167" s="29"/>
      <c r="L167" s="29"/>
      <c r="M167" s="35"/>
      <c r="N167" s="35"/>
      <c r="O167" s="36"/>
    </row>
    <row r="168" spans="1:15" ht="39" customHeight="1" x14ac:dyDescent="0.3">
      <c r="A168" s="32"/>
      <c r="B168" s="32"/>
      <c r="C168" s="32"/>
      <c r="D168" s="32"/>
      <c r="E168" s="32"/>
      <c r="F168" s="32"/>
      <c r="G168" s="90"/>
      <c r="H168" s="90"/>
      <c r="I168" s="29"/>
      <c r="J168" s="29"/>
      <c r="K168" s="29"/>
      <c r="L168" s="29"/>
      <c r="M168" s="35"/>
      <c r="N168" s="35"/>
      <c r="O168" s="45"/>
    </row>
    <row r="169" spans="1:15" ht="21.75" customHeight="1" x14ac:dyDescent="0.3">
      <c r="A169" s="32"/>
      <c r="B169" s="32"/>
      <c r="C169" s="32"/>
      <c r="D169" s="32"/>
      <c r="E169" s="32"/>
      <c r="F169" s="32"/>
      <c r="G169" s="90"/>
      <c r="H169" s="90"/>
      <c r="I169" s="29"/>
      <c r="J169" s="29"/>
      <c r="K169" s="29"/>
      <c r="L169" s="29"/>
      <c r="M169" s="35"/>
      <c r="N169" s="35"/>
      <c r="O169" s="36"/>
    </row>
    <row r="170" spans="1:15" ht="21.75" customHeight="1" x14ac:dyDescent="0.3">
      <c r="A170" s="32"/>
      <c r="B170" s="32"/>
      <c r="C170" s="32"/>
      <c r="D170" s="32"/>
      <c r="E170" s="32"/>
      <c r="F170" s="32"/>
      <c r="G170" s="90"/>
      <c r="H170" s="90"/>
      <c r="I170" s="29"/>
      <c r="J170" s="29"/>
      <c r="K170" s="29"/>
      <c r="L170" s="29"/>
      <c r="M170" s="35"/>
      <c r="N170" s="35"/>
      <c r="O170" s="36"/>
    </row>
    <row r="171" spans="1:15" ht="21.75" customHeight="1" x14ac:dyDescent="0.3">
      <c r="A171" s="32"/>
      <c r="B171" s="32"/>
      <c r="C171" s="32"/>
      <c r="D171" s="32"/>
      <c r="E171" s="32"/>
      <c r="F171" s="32"/>
      <c r="G171" s="90"/>
      <c r="H171" s="90"/>
      <c r="I171" s="29"/>
      <c r="J171" s="29"/>
      <c r="K171" s="29"/>
      <c r="L171" s="29"/>
      <c r="M171" s="35"/>
      <c r="N171" s="35"/>
      <c r="O171" s="36"/>
    </row>
    <row r="172" spans="1:15" ht="21.75" customHeight="1" x14ac:dyDescent="0.3">
      <c r="A172" s="32"/>
      <c r="B172" s="32"/>
      <c r="C172" s="32"/>
      <c r="D172" s="32"/>
      <c r="E172" s="32"/>
      <c r="F172" s="32"/>
      <c r="G172" s="90"/>
      <c r="H172" s="90"/>
      <c r="I172" s="29"/>
      <c r="J172" s="29"/>
      <c r="K172" s="29"/>
      <c r="L172" s="29"/>
      <c r="M172" s="35"/>
      <c r="N172" s="35"/>
      <c r="O172" s="36"/>
    </row>
    <row r="173" spans="1:15" ht="21.75" customHeight="1" x14ac:dyDescent="0.3">
      <c r="A173" s="32"/>
      <c r="B173" s="32"/>
      <c r="C173" s="32"/>
      <c r="D173" s="32"/>
      <c r="E173" s="32"/>
      <c r="F173" s="32"/>
      <c r="G173" s="90"/>
      <c r="H173" s="90"/>
      <c r="I173" s="29"/>
      <c r="J173" s="29"/>
      <c r="K173" s="29"/>
      <c r="L173" s="29"/>
      <c r="M173" s="35"/>
      <c r="N173" s="35"/>
      <c r="O173" s="36"/>
    </row>
    <row r="174" spans="1:15" s="10" customFormat="1" ht="22.5" customHeight="1" x14ac:dyDescent="0.3">
      <c r="A174" s="32"/>
      <c r="B174" s="32"/>
      <c r="C174" s="32"/>
      <c r="D174" s="32"/>
      <c r="E174" s="32"/>
      <c r="F174" s="32"/>
      <c r="G174" s="90"/>
      <c r="H174" s="90"/>
      <c r="I174" s="29"/>
      <c r="J174" s="29"/>
      <c r="K174" s="29"/>
      <c r="L174" s="29"/>
      <c r="M174" s="35"/>
      <c r="N174" s="35"/>
      <c r="O174" s="36"/>
    </row>
    <row r="175" spans="1:15" s="10" customFormat="1" ht="22.5" customHeight="1" x14ac:dyDescent="0.3">
      <c r="A175" s="86"/>
      <c r="B175" s="46"/>
      <c r="C175" s="46"/>
      <c r="D175" s="46"/>
      <c r="E175" s="46"/>
      <c r="F175" s="46"/>
      <c r="G175" s="47"/>
      <c r="H175" s="47"/>
      <c r="I175" s="29"/>
      <c r="J175" s="29"/>
      <c r="K175" s="29"/>
      <c r="L175" s="29"/>
      <c r="M175" s="35"/>
      <c r="N175" s="35"/>
      <c r="O175" s="45"/>
    </row>
    <row r="176" spans="1:15" ht="18.75" x14ac:dyDescent="0.3">
      <c r="A176" s="86"/>
      <c r="B176" s="46"/>
      <c r="C176" s="46"/>
      <c r="D176" s="46"/>
      <c r="E176" s="46"/>
      <c r="F176" s="46"/>
      <c r="G176" s="47"/>
      <c r="H176" s="47"/>
      <c r="I176" s="29"/>
      <c r="J176" s="29"/>
      <c r="K176" s="29"/>
      <c r="L176" s="29"/>
      <c r="M176" s="35"/>
      <c r="N176" s="35"/>
      <c r="O176" s="45"/>
    </row>
    <row r="177" spans="1:15" ht="18.75" x14ac:dyDescent="0.3">
      <c r="A177" s="103"/>
      <c r="B177" s="21"/>
      <c r="C177" s="21"/>
      <c r="D177" s="21"/>
      <c r="E177" s="21"/>
      <c r="F177" s="21"/>
      <c r="G177" s="41"/>
      <c r="H177" s="41"/>
      <c r="I177" s="29"/>
      <c r="J177" s="29"/>
      <c r="K177" s="29"/>
      <c r="L177" s="29"/>
      <c r="M177" s="35"/>
      <c r="N177" s="35"/>
      <c r="O177" s="36"/>
    </row>
    <row r="178" spans="1:15" ht="18.75" x14ac:dyDescent="0.3">
      <c r="A178" s="103"/>
      <c r="B178" s="21"/>
      <c r="C178" s="21"/>
      <c r="D178" s="21"/>
      <c r="E178" s="21"/>
      <c r="F178" s="21"/>
      <c r="G178" s="41"/>
      <c r="H178" s="41"/>
      <c r="I178" s="29"/>
      <c r="J178" s="29"/>
      <c r="K178" s="29"/>
      <c r="L178" s="29"/>
      <c r="M178" s="35"/>
      <c r="N178" s="35"/>
      <c r="O178" s="36"/>
    </row>
    <row r="179" spans="1:15" ht="18.75" x14ac:dyDescent="0.3">
      <c r="A179" s="103"/>
      <c r="B179" s="21"/>
      <c r="C179" s="21"/>
      <c r="D179" s="21"/>
      <c r="E179" s="21"/>
      <c r="F179" s="21"/>
      <c r="G179" s="41"/>
      <c r="H179" s="41"/>
      <c r="I179" s="29"/>
      <c r="J179" s="29"/>
      <c r="K179" s="29"/>
      <c r="L179" s="29"/>
      <c r="M179" s="35"/>
      <c r="N179" s="35"/>
      <c r="O179" s="36"/>
    </row>
    <row r="180" spans="1:15" ht="18.75" x14ac:dyDescent="0.3">
      <c r="A180" s="103"/>
      <c r="B180" s="21"/>
      <c r="C180" s="21"/>
      <c r="D180" s="21"/>
      <c r="E180" s="21"/>
      <c r="F180" s="21"/>
      <c r="G180" s="41"/>
      <c r="H180" s="41"/>
      <c r="I180" s="29"/>
      <c r="J180" s="29"/>
      <c r="K180" s="29"/>
      <c r="L180" s="29"/>
      <c r="M180" s="35"/>
      <c r="N180" s="35"/>
      <c r="O180" s="36"/>
    </row>
    <row r="181" spans="1:15" ht="18.75" x14ac:dyDescent="0.3">
      <c r="A181" s="103"/>
      <c r="B181" s="21"/>
      <c r="C181" s="21"/>
      <c r="D181" s="21"/>
      <c r="E181" s="21"/>
      <c r="F181" s="21"/>
      <c r="G181" s="41"/>
      <c r="H181" s="41"/>
      <c r="I181" s="29"/>
      <c r="J181" s="29"/>
      <c r="K181" s="29"/>
      <c r="L181" s="29"/>
      <c r="M181" s="35"/>
      <c r="N181" s="35"/>
      <c r="O181" s="36"/>
    </row>
    <row r="182" spans="1:15" ht="39" customHeight="1" x14ac:dyDescent="0.3">
      <c r="A182" s="103"/>
      <c r="B182" s="21"/>
      <c r="C182" s="21"/>
      <c r="D182" s="21"/>
      <c r="E182" s="21"/>
      <c r="F182" s="21"/>
      <c r="G182" s="41"/>
      <c r="H182" s="41"/>
      <c r="I182" s="29"/>
      <c r="J182" s="29"/>
      <c r="K182" s="29"/>
      <c r="L182" s="29"/>
      <c r="M182" s="35"/>
      <c r="N182" s="35"/>
      <c r="O182" s="36"/>
    </row>
    <row r="183" spans="1:15" ht="18.75" x14ac:dyDescent="0.3">
      <c r="A183" s="103"/>
      <c r="B183" s="21"/>
      <c r="C183" s="21"/>
      <c r="D183" s="21"/>
      <c r="E183" s="21"/>
      <c r="F183" s="21"/>
      <c r="G183" s="41"/>
      <c r="H183" s="41"/>
      <c r="I183" s="29"/>
      <c r="J183" s="29"/>
      <c r="K183" s="29"/>
      <c r="L183" s="29"/>
      <c r="M183" s="35"/>
      <c r="N183" s="35"/>
      <c r="O183" s="45"/>
    </row>
    <row r="184" spans="1:15" ht="18.75" x14ac:dyDescent="0.3">
      <c r="A184" s="103"/>
      <c r="B184" s="21"/>
      <c r="C184" s="21"/>
      <c r="D184" s="21"/>
      <c r="E184" s="21"/>
      <c r="F184" s="21"/>
      <c r="G184" s="41"/>
      <c r="H184" s="41"/>
      <c r="I184" s="29"/>
      <c r="J184" s="29"/>
      <c r="K184" s="29"/>
      <c r="L184" s="29"/>
      <c r="M184" s="35"/>
      <c r="N184" s="35"/>
      <c r="O184" s="45"/>
    </row>
    <row r="185" spans="1:15" ht="20.25" x14ac:dyDescent="0.3">
      <c r="A185" s="48"/>
      <c r="B185" s="48"/>
      <c r="C185" s="48"/>
      <c r="D185" s="48"/>
      <c r="E185" s="48"/>
      <c r="F185" s="48"/>
      <c r="G185" s="49"/>
      <c r="H185" s="49"/>
      <c r="I185" s="29"/>
      <c r="J185" s="29"/>
      <c r="K185" s="29"/>
      <c r="L185" s="29"/>
      <c r="M185" s="35"/>
      <c r="N185" s="35"/>
      <c r="O185" s="45"/>
    </row>
    <row r="186" spans="1:15" ht="18.75" x14ac:dyDescent="0.3">
      <c r="A186" s="103"/>
      <c r="B186" s="21"/>
      <c r="C186" s="21"/>
      <c r="D186" s="21"/>
      <c r="E186" s="21"/>
      <c r="F186" s="21"/>
      <c r="G186" s="41"/>
      <c r="H186" s="41"/>
      <c r="I186" s="29"/>
      <c r="J186" s="29"/>
      <c r="K186" s="29"/>
      <c r="L186" s="29"/>
      <c r="M186" s="35"/>
      <c r="N186" s="35"/>
      <c r="O186" s="45"/>
    </row>
    <row r="187" spans="1:15" ht="18.75" x14ac:dyDescent="0.3">
      <c r="A187" s="103"/>
      <c r="B187" s="21"/>
      <c r="C187" s="21"/>
      <c r="D187" s="21"/>
      <c r="E187" s="21"/>
      <c r="F187" s="21"/>
      <c r="G187" s="41"/>
      <c r="H187" s="41"/>
      <c r="I187" s="29"/>
      <c r="J187" s="29"/>
      <c r="K187" s="29"/>
      <c r="L187" s="29"/>
      <c r="M187" s="35"/>
      <c r="N187" s="35"/>
      <c r="O187" s="45"/>
    </row>
    <row r="188" spans="1:15" ht="18.75" x14ac:dyDescent="0.3">
      <c r="A188" s="103"/>
      <c r="B188" s="21"/>
      <c r="C188" s="21"/>
      <c r="D188" s="21"/>
      <c r="E188" s="21"/>
      <c r="F188" s="21"/>
      <c r="G188" s="41"/>
      <c r="H188" s="41"/>
      <c r="I188" s="29"/>
      <c r="J188" s="29"/>
      <c r="K188" s="29"/>
      <c r="L188" s="29"/>
      <c r="M188" s="35"/>
      <c r="N188" s="35"/>
      <c r="O188" s="45"/>
    </row>
    <row r="189" spans="1:15" ht="18.75" x14ac:dyDescent="0.3">
      <c r="A189" s="103"/>
      <c r="B189" s="21"/>
      <c r="C189" s="21"/>
      <c r="D189" s="21"/>
      <c r="E189" s="21"/>
      <c r="F189" s="21"/>
      <c r="G189" s="41"/>
      <c r="H189" s="41"/>
      <c r="I189" s="29"/>
      <c r="J189" s="29"/>
      <c r="K189" s="29"/>
      <c r="L189" s="29"/>
      <c r="M189" s="35"/>
      <c r="N189" s="35"/>
      <c r="O189" s="45"/>
    </row>
    <row r="190" spans="1:15" ht="20.25" x14ac:dyDescent="0.3">
      <c r="A190" s="48"/>
      <c r="B190" s="48"/>
      <c r="C190" s="48"/>
      <c r="D190" s="48"/>
      <c r="E190" s="48"/>
      <c r="F190" s="48"/>
      <c r="G190" s="49"/>
      <c r="H190" s="49"/>
      <c r="I190" s="29"/>
      <c r="J190" s="29"/>
      <c r="K190" s="29"/>
      <c r="L190" s="29"/>
      <c r="M190" s="35"/>
      <c r="N190" s="35"/>
      <c r="O190" s="45"/>
    </row>
    <row r="191" spans="1:15" ht="134.25" customHeight="1" x14ac:dyDescent="0.3">
      <c r="A191" s="50"/>
      <c r="B191" s="50"/>
      <c r="C191" s="50"/>
      <c r="D191" s="50"/>
      <c r="E191" s="50"/>
      <c r="F191" s="50"/>
      <c r="G191" s="22"/>
      <c r="H191" s="22"/>
      <c r="I191" s="29"/>
      <c r="J191" s="29"/>
      <c r="K191" s="29"/>
      <c r="L191" s="29"/>
      <c r="M191" s="35"/>
      <c r="N191" s="35"/>
      <c r="O191" s="45"/>
    </row>
    <row r="192" spans="1:15" ht="39.75" customHeight="1" x14ac:dyDescent="0.3">
      <c r="A192" s="85"/>
      <c r="B192" s="42"/>
      <c r="C192" s="42"/>
      <c r="D192" s="42"/>
      <c r="E192" s="42"/>
      <c r="F192" s="42"/>
      <c r="G192" s="43"/>
      <c r="H192" s="43"/>
      <c r="I192" s="51"/>
      <c r="J192" s="51"/>
      <c r="K192" s="51"/>
      <c r="L192" s="51"/>
      <c r="M192" s="35"/>
      <c r="N192" s="40"/>
      <c r="O192" s="52"/>
    </row>
    <row r="193" spans="1:15" ht="42.75" customHeight="1" x14ac:dyDescent="0.3">
      <c r="A193" s="103"/>
      <c r="B193" s="21"/>
      <c r="C193" s="21"/>
      <c r="D193" s="21"/>
      <c r="E193" s="21"/>
      <c r="F193" s="21"/>
      <c r="G193" s="41"/>
      <c r="H193" s="41"/>
      <c r="I193" s="51"/>
      <c r="J193" s="51"/>
      <c r="K193" s="51"/>
      <c r="L193" s="51"/>
      <c r="M193" s="35"/>
      <c r="N193" s="40"/>
      <c r="O193" s="52"/>
    </row>
    <row r="194" spans="1:15" ht="29.25" customHeight="1" x14ac:dyDescent="0.3">
      <c r="A194" s="103"/>
      <c r="B194" s="103"/>
      <c r="C194" s="103"/>
      <c r="D194" s="103"/>
      <c r="E194" s="103"/>
      <c r="F194" s="103"/>
      <c r="G194" s="41"/>
      <c r="H194" s="41"/>
      <c r="I194" s="51"/>
      <c r="J194" s="51"/>
      <c r="K194" s="51"/>
      <c r="L194" s="51"/>
      <c r="M194" s="35"/>
      <c r="N194" s="35"/>
      <c r="O194" s="52"/>
    </row>
    <row r="195" spans="1:15" s="10" customFormat="1" ht="29.25" customHeight="1" x14ac:dyDescent="0.3">
      <c r="A195" s="50"/>
      <c r="B195" s="50"/>
      <c r="C195" s="50"/>
      <c r="D195" s="50"/>
      <c r="E195" s="50"/>
      <c r="F195" s="50"/>
      <c r="G195" s="22"/>
      <c r="H195" s="22"/>
      <c r="I195" s="51"/>
      <c r="J195" s="51"/>
      <c r="K195" s="51"/>
      <c r="L195" s="51"/>
      <c r="M195" s="35"/>
      <c r="N195" s="35"/>
      <c r="O195" s="35"/>
    </row>
    <row r="196" spans="1:15" s="10" customFormat="1" ht="29.25" customHeight="1" x14ac:dyDescent="0.3">
      <c r="A196" s="50"/>
      <c r="B196" s="50"/>
      <c r="C196" s="50"/>
      <c r="D196" s="50"/>
      <c r="E196" s="50"/>
      <c r="F196" s="50"/>
      <c r="G196" s="22"/>
      <c r="H196" s="22"/>
      <c r="I196" s="51"/>
      <c r="J196" s="51"/>
      <c r="K196" s="51"/>
      <c r="L196" s="51"/>
      <c r="M196" s="35"/>
      <c r="N196" s="35"/>
      <c r="O196" s="40"/>
    </row>
    <row r="197" spans="1:15" s="10" customFormat="1" ht="39.75" customHeight="1" x14ac:dyDescent="0.3">
      <c r="A197" s="50"/>
      <c r="B197" s="50"/>
      <c r="C197" s="50"/>
      <c r="D197" s="50"/>
      <c r="E197" s="50"/>
      <c r="F197" s="50"/>
      <c r="G197" s="22"/>
      <c r="H197" s="22"/>
      <c r="I197" s="51"/>
      <c r="J197" s="51"/>
      <c r="K197" s="51"/>
      <c r="L197" s="51"/>
      <c r="M197" s="35"/>
      <c r="N197" s="35"/>
      <c r="O197" s="40"/>
    </row>
    <row r="198" spans="1:15" s="10" customFormat="1" ht="42" customHeight="1" x14ac:dyDescent="0.3">
      <c r="A198" s="50"/>
      <c r="B198" s="50"/>
      <c r="C198" s="50"/>
      <c r="D198" s="50"/>
      <c r="E198" s="50"/>
      <c r="F198" s="50"/>
      <c r="G198" s="22"/>
      <c r="H198" s="22"/>
      <c r="I198" s="51"/>
      <c r="J198" s="51"/>
      <c r="K198" s="51"/>
      <c r="L198" s="51"/>
      <c r="M198" s="35"/>
      <c r="N198" s="35"/>
      <c r="O198" s="40"/>
    </row>
    <row r="199" spans="1:15" s="10" customFormat="1" ht="28.5" customHeight="1" x14ac:dyDescent="0.3">
      <c r="A199" s="50"/>
      <c r="B199" s="50"/>
      <c r="C199" s="50"/>
      <c r="D199" s="50"/>
      <c r="E199" s="50"/>
      <c r="F199" s="50"/>
      <c r="G199" s="22"/>
      <c r="H199" s="22"/>
      <c r="I199" s="51"/>
      <c r="J199" s="51"/>
      <c r="K199" s="51"/>
      <c r="L199" s="51"/>
      <c r="M199" s="35"/>
      <c r="N199" s="35"/>
      <c r="O199" s="40"/>
    </row>
    <row r="200" spans="1:15" s="10" customFormat="1" ht="21.75" customHeight="1" x14ac:dyDescent="0.3">
      <c r="A200" s="50"/>
      <c r="B200" s="50"/>
      <c r="C200" s="50"/>
      <c r="D200" s="50"/>
      <c r="E200" s="50"/>
      <c r="F200" s="50"/>
      <c r="G200" s="22"/>
      <c r="H200" s="22"/>
      <c r="I200" s="51"/>
      <c r="J200" s="51"/>
      <c r="K200" s="51"/>
      <c r="L200" s="51"/>
      <c r="M200" s="35"/>
      <c r="N200" s="35"/>
      <c r="O200" s="40"/>
    </row>
    <row r="201" spans="1:15" ht="29.25" customHeight="1" x14ac:dyDescent="0.3">
      <c r="A201" s="50"/>
      <c r="B201" s="50"/>
      <c r="C201" s="50"/>
      <c r="D201" s="50"/>
      <c r="E201" s="50"/>
      <c r="F201" s="50"/>
      <c r="G201" s="22"/>
      <c r="H201" s="22"/>
      <c r="I201" s="51"/>
      <c r="J201" s="51"/>
      <c r="K201" s="51"/>
      <c r="L201" s="51"/>
      <c r="M201" s="35"/>
      <c r="N201" s="35"/>
      <c r="O201" s="40"/>
    </row>
    <row r="202" spans="1:15" ht="58.5" customHeight="1" x14ac:dyDescent="0.3">
      <c r="A202" s="103"/>
      <c r="B202" s="103"/>
      <c r="C202" s="103"/>
      <c r="D202" s="103"/>
      <c r="E202" s="103"/>
      <c r="F202" s="103"/>
      <c r="G202" s="41"/>
      <c r="H202" s="41"/>
      <c r="I202" s="51"/>
      <c r="J202" s="51"/>
      <c r="K202" s="51"/>
      <c r="L202" s="51"/>
      <c r="M202" s="35"/>
      <c r="N202" s="35"/>
      <c r="O202" s="52"/>
    </row>
    <row r="203" spans="1:15" ht="44.25" customHeight="1" x14ac:dyDescent="0.3">
      <c r="A203" s="50"/>
      <c r="B203" s="50"/>
      <c r="C203" s="50"/>
      <c r="D203" s="50"/>
      <c r="E203" s="50"/>
      <c r="F203" s="50"/>
      <c r="G203" s="22"/>
      <c r="H203" s="22"/>
      <c r="I203" s="51"/>
      <c r="J203" s="51"/>
      <c r="K203" s="51"/>
      <c r="L203" s="51"/>
      <c r="M203" s="35"/>
      <c r="N203" s="35"/>
      <c r="O203" s="52"/>
    </row>
    <row r="204" spans="1:15" ht="57" customHeight="1" x14ac:dyDescent="0.3">
      <c r="A204" s="50"/>
      <c r="B204" s="50"/>
      <c r="C204" s="50"/>
      <c r="D204" s="50"/>
      <c r="E204" s="50"/>
      <c r="F204" s="50"/>
      <c r="G204" s="22"/>
      <c r="H204" s="22"/>
      <c r="I204" s="51"/>
      <c r="J204" s="51"/>
      <c r="K204" s="51"/>
      <c r="L204" s="51"/>
      <c r="M204" s="35"/>
      <c r="N204" s="35"/>
      <c r="O204" s="45"/>
    </row>
    <row r="205" spans="1:15" ht="18.75" x14ac:dyDescent="0.3">
      <c r="A205" s="50"/>
      <c r="B205" s="50"/>
      <c r="C205" s="50"/>
      <c r="D205" s="50"/>
      <c r="E205" s="50"/>
      <c r="F205" s="50"/>
      <c r="G205" s="22"/>
      <c r="H205" s="22"/>
      <c r="I205" s="51"/>
      <c r="J205" s="51"/>
      <c r="K205" s="51"/>
      <c r="L205" s="51"/>
      <c r="M205" s="35"/>
      <c r="N205" s="35"/>
      <c r="O205" s="45"/>
    </row>
    <row r="206" spans="1:15" ht="63.75" customHeight="1" x14ac:dyDescent="0.3">
      <c r="A206" s="103"/>
      <c r="B206" s="21"/>
      <c r="C206" s="21"/>
      <c r="D206" s="21"/>
      <c r="E206" s="21"/>
      <c r="F206" s="21"/>
      <c r="G206" s="41"/>
      <c r="H206" s="41"/>
      <c r="I206" s="29"/>
      <c r="J206" s="29"/>
      <c r="K206" s="29"/>
      <c r="L206" s="29"/>
      <c r="M206" s="35"/>
      <c r="N206" s="35"/>
      <c r="O206" s="51"/>
    </row>
    <row r="207" spans="1:15" ht="54" customHeight="1" x14ac:dyDescent="0.3">
      <c r="A207" s="87"/>
      <c r="B207" s="53"/>
      <c r="C207" s="53"/>
      <c r="D207" s="53"/>
      <c r="E207" s="53"/>
      <c r="F207" s="53"/>
      <c r="G207" s="54"/>
      <c r="H207" s="54"/>
      <c r="I207" s="29"/>
      <c r="J207" s="29"/>
      <c r="K207" s="29"/>
      <c r="L207" s="29"/>
      <c r="M207" s="35"/>
      <c r="N207" s="35"/>
      <c r="O207" s="55"/>
    </row>
    <row r="208" spans="1:15" ht="66" customHeight="1" x14ac:dyDescent="0.3">
      <c r="A208" s="103"/>
      <c r="B208" s="103"/>
      <c r="C208" s="103"/>
      <c r="D208" s="103"/>
      <c r="E208" s="103"/>
      <c r="F208" s="103"/>
      <c r="G208" s="41"/>
      <c r="H208" s="41"/>
      <c r="I208" s="56"/>
      <c r="J208" s="56"/>
      <c r="K208" s="56"/>
      <c r="L208" s="56"/>
      <c r="M208" s="35"/>
      <c r="N208" s="35"/>
      <c r="O208" s="52"/>
    </row>
    <row r="209" spans="1:15" ht="54" customHeight="1" x14ac:dyDescent="0.3">
      <c r="A209" s="57"/>
      <c r="B209" s="57"/>
      <c r="C209" s="57"/>
      <c r="D209" s="57"/>
      <c r="E209" s="57"/>
      <c r="F209" s="57"/>
      <c r="G209" s="58"/>
      <c r="H209" s="58"/>
      <c r="I209" s="51"/>
      <c r="J209" s="51"/>
      <c r="K209" s="51"/>
      <c r="L209" s="51"/>
      <c r="M209" s="35"/>
      <c r="N209" s="35"/>
      <c r="O209" s="52"/>
    </row>
    <row r="210" spans="1:15" ht="42" customHeight="1" x14ac:dyDescent="0.3">
      <c r="A210" s="32"/>
      <c r="B210" s="32"/>
      <c r="C210" s="32"/>
      <c r="D210" s="32"/>
      <c r="E210" s="32"/>
      <c r="F210" s="32"/>
      <c r="G210" s="90"/>
      <c r="H210" s="90"/>
      <c r="I210" s="56"/>
      <c r="J210" s="56"/>
      <c r="K210" s="56"/>
      <c r="L210" s="56"/>
      <c r="M210" s="35"/>
      <c r="N210" s="35"/>
      <c r="O210" s="55"/>
    </row>
    <row r="211" spans="1:15" ht="27" customHeight="1" x14ac:dyDescent="0.3">
      <c r="A211" s="103"/>
      <c r="B211" s="103"/>
      <c r="C211" s="103"/>
      <c r="D211" s="103"/>
      <c r="E211" s="103"/>
      <c r="F211" s="103"/>
      <c r="G211" s="41"/>
      <c r="H211" s="41"/>
      <c r="I211" s="51"/>
      <c r="J211" s="51"/>
      <c r="K211" s="51"/>
      <c r="L211" s="51"/>
      <c r="M211" s="35"/>
      <c r="N211" s="35"/>
      <c r="O211" s="55"/>
    </row>
    <row r="212" spans="1:15" ht="42" customHeight="1" x14ac:dyDescent="0.3">
      <c r="A212" s="32"/>
      <c r="B212" s="32"/>
      <c r="C212" s="32"/>
      <c r="D212" s="32"/>
      <c r="E212" s="32"/>
      <c r="F212" s="32"/>
      <c r="G212" s="90"/>
      <c r="H212" s="90"/>
      <c r="I212" s="56"/>
      <c r="J212" s="56"/>
      <c r="K212" s="56"/>
      <c r="L212" s="56"/>
      <c r="M212" s="35"/>
      <c r="N212" s="35"/>
      <c r="O212" s="55"/>
    </row>
    <row r="213" spans="1:15" ht="96.75" customHeight="1" x14ac:dyDescent="0.3">
      <c r="A213" s="103"/>
      <c r="B213" s="21"/>
      <c r="C213" s="21"/>
      <c r="D213" s="21"/>
      <c r="E213" s="21"/>
      <c r="F213" s="21"/>
      <c r="G213" s="41"/>
      <c r="H213" s="41"/>
      <c r="I213" s="51"/>
      <c r="J213" s="51"/>
      <c r="K213" s="51"/>
      <c r="L213" s="56"/>
      <c r="M213" s="35"/>
      <c r="N213" s="35"/>
      <c r="O213" s="55"/>
    </row>
    <row r="214" spans="1:15" ht="36.75" customHeight="1" x14ac:dyDescent="0.3">
      <c r="A214" s="57"/>
      <c r="B214" s="57"/>
      <c r="C214" s="57"/>
      <c r="D214" s="57"/>
      <c r="E214" s="57"/>
      <c r="F214" s="57"/>
      <c r="G214" s="58"/>
      <c r="H214" s="58"/>
      <c r="I214" s="51"/>
      <c r="J214" s="51"/>
      <c r="K214" s="51"/>
      <c r="L214" s="51"/>
      <c r="M214" s="35"/>
      <c r="N214" s="35"/>
      <c r="O214" s="45"/>
    </row>
    <row r="215" spans="1:15" ht="36.75" customHeight="1" x14ac:dyDescent="0.3">
      <c r="A215" s="103"/>
      <c r="B215" s="103"/>
      <c r="C215" s="103"/>
      <c r="D215" s="103"/>
      <c r="E215" s="103"/>
      <c r="F215" s="103"/>
      <c r="G215" s="41"/>
      <c r="H215" s="41"/>
      <c r="I215" s="51"/>
      <c r="J215" s="51"/>
      <c r="K215" s="51"/>
      <c r="L215" s="51"/>
      <c r="M215" s="35"/>
      <c r="N215" s="35"/>
      <c r="O215" s="55"/>
    </row>
    <row r="216" spans="1:15" ht="36.75" customHeight="1" x14ac:dyDescent="0.3">
      <c r="A216" s="32"/>
      <c r="B216" s="59"/>
      <c r="C216" s="59"/>
      <c r="D216" s="59"/>
      <c r="E216" s="59"/>
      <c r="F216" s="59"/>
      <c r="G216" s="90"/>
      <c r="H216" s="90"/>
      <c r="I216" s="51"/>
      <c r="J216" s="51"/>
      <c r="K216" s="51"/>
      <c r="L216" s="51"/>
      <c r="M216" s="35"/>
      <c r="N216" s="35"/>
      <c r="O216" s="40"/>
    </row>
    <row r="217" spans="1:15" ht="36.75" customHeight="1" x14ac:dyDescent="0.3">
      <c r="A217" s="103"/>
      <c r="B217" s="103"/>
      <c r="C217" s="103"/>
      <c r="D217" s="103"/>
      <c r="E217" s="103"/>
      <c r="F217" s="103"/>
      <c r="G217" s="41"/>
      <c r="H217" s="41"/>
      <c r="I217" s="51"/>
      <c r="J217" s="51"/>
      <c r="K217" s="51"/>
      <c r="L217" s="51"/>
      <c r="M217" s="35"/>
      <c r="N217" s="35"/>
      <c r="O217" s="40"/>
    </row>
    <row r="218" spans="1:15" ht="36.75" customHeight="1" x14ac:dyDescent="0.3">
      <c r="A218" s="103"/>
      <c r="B218" s="103"/>
      <c r="C218" s="103"/>
      <c r="D218" s="103"/>
      <c r="E218" s="103"/>
      <c r="F218" s="103"/>
      <c r="G218" s="41"/>
      <c r="H218" s="41"/>
      <c r="I218" s="51"/>
      <c r="J218" s="51"/>
      <c r="K218" s="51"/>
      <c r="L218" s="51"/>
      <c r="M218" s="35"/>
      <c r="N218" s="35"/>
      <c r="O218" s="40"/>
    </row>
    <row r="219" spans="1:15" ht="36.75" customHeight="1" x14ac:dyDescent="0.3">
      <c r="A219" s="103"/>
      <c r="B219" s="103"/>
      <c r="C219" s="103"/>
      <c r="D219" s="103"/>
      <c r="E219" s="103"/>
      <c r="F219" s="103"/>
      <c r="G219" s="41"/>
      <c r="H219" s="41"/>
      <c r="I219" s="51"/>
      <c r="J219" s="51"/>
      <c r="K219" s="51"/>
      <c r="L219" s="51"/>
      <c r="M219" s="35"/>
      <c r="N219" s="35"/>
      <c r="O219" s="40"/>
    </row>
    <row r="220" spans="1:15" ht="36.75" customHeight="1" x14ac:dyDescent="0.3">
      <c r="A220" s="103"/>
      <c r="B220" s="103"/>
      <c r="C220" s="103"/>
      <c r="D220" s="103"/>
      <c r="E220" s="103"/>
      <c r="F220" s="103"/>
      <c r="G220" s="41"/>
      <c r="H220" s="41"/>
      <c r="I220" s="51"/>
      <c r="J220" s="51"/>
      <c r="K220" s="51"/>
      <c r="L220" s="51"/>
      <c r="M220" s="35"/>
      <c r="N220" s="35"/>
      <c r="O220" s="40"/>
    </row>
    <row r="221" spans="1:15" ht="36.75" customHeight="1" x14ac:dyDescent="0.3">
      <c r="A221" s="103"/>
      <c r="B221" s="103"/>
      <c r="C221" s="103"/>
      <c r="D221" s="103"/>
      <c r="E221" s="103"/>
      <c r="F221" s="103"/>
      <c r="G221" s="41"/>
      <c r="H221" s="41"/>
      <c r="I221" s="51"/>
      <c r="J221" s="51"/>
      <c r="K221" s="51"/>
      <c r="L221" s="51"/>
      <c r="M221" s="35"/>
      <c r="N221" s="35"/>
      <c r="O221" s="40"/>
    </row>
    <row r="222" spans="1:15" ht="42" customHeight="1" x14ac:dyDescent="0.3">
      <c r="A222" s="103"/>
      <c r="B222" s="103"/>
      <c r="C222" s="103"/>
      <c r="D222" s="103"/>
      <c r="E222" s="103"/>
      <c r="F222" s="103"/>
      <c r="G222" s="41"/>
      <c r="H222" s="41"/>
      <c r="I222" s="51"/>
      <c r="J222" s="51"/>
      <c r="K222" s="51"/>
      <c r="L222" s="51"/>
      <c r="M222" s="35"/>
      <c r="N222" s="35"/>
      <c r="O222" s="40"/>
    </row>
    <row r="223" spans="1:15" ht="36.75" customHeight="1" x14ac:dyDescent="0.3">
      <c r="A223" s="103"/>
      <c r="B223" s="103"/>
      <c r="C223" s="103"/>
      <c r="D223" s="103"/>
      <c r="E223" s="103"/>
      <c r="F223" s="103"/>
      <c r="G223" s="41"/>
      <c r="H223" s="41"/>
      <c r="I223" s="51"/>
      <c r="J223" s="51"/>
      <c r="K223" s="51"/>
      <c r="L223" s="51"/>
      <c r="M223" s="35"/>
      <c r="N223" s="35"/>
      <c r="O223" s="40"/>
    </row>
    <row r="224" spans="1:15" ht="36.75" customHeight="1" x14ac:dyDescent="0.3">
      <c r="A224" s="103"/>
      <c r="B224" s="103"/>
      <c r="C224" s="103"/>
      <c r="D224" s="103"/>
      <c r="E224" s="103"/>
      <c r="F224" s="103"/>
      <c r="G224" s="41"/>
      <c r="H224" s="41"/>
      <c r="I224" s="51"/>
      <c r="J224" s="51"/>
      <c r="K224" s="51"/>
      <c r="L224" s="51"/>
      <c r="M224" s="35"/>
      <c r="N224" s="35"/>
      <c r="O224" s="40"/>
    </row>
    <row r="225" spans="1:15" ht="36.75" customHeight="1" x14ac:dyDescent="0.3">
      <c r="A225" s="103"/>
      <c r="B225" s="103"/>
      <c r="C225" s="103"/>
      <c r="D225" s="103"/>
      <c r="E225" s="103"/>
      <c r="F225" s="103"/>
      <c r="G225" s="41"/>
      <c r="H225" s="41"/>
      <c r="I225" s="51"/>
      <c r="J225" s="51"/>
      <c r="K225" s="51"/>
      <c r="L225" s="51"/>
      <c r="M225" s="35"/>
      <c r="N225" s="35"/>
      <c r="O225" s="40"/>
    </row>
    <row r="226" spans="1:15" ht="36.75" customHeight="1" x14ac:dyDescent="0.3">
      <c r="A226" s="103"/>
      <c r="B226" s="103"/>
      <c r="C226" s="103"/>
      <c r="D226" s="103"/>
      <c r="E226" s="103"/>
      <c r="F226" s="103"/>
      <c r="G226" s="41"/>
      <c r="H226" s="41"/>
      <c r="I226" s="51"/>
      <c r="J226" s="51"/>
      <c r="K226" s="51"/>
      <c r="L226" s="51"/>
      <c r="M226" s="35"/>
      <c r="N226" s="35"/>
      <c r="O226" s="40"/>
    </row>
    <row r="227" spans="1:15" ht="36.75" customHeight="1" x14ac:dyDescent="0.3">
      <c r="A227" s="103"/>
      <c r="B227" s="103"/>
      <c r="C227" s="103"/>
      <c r="D227" s="103"/>
      <c r="E227" s="103"/>
      <c r="F227" s="103"/>
      <c r="G227" s="41"/>
      <c r="H227" s="41"/>
      <c r="I227" s="51"/>
      <c r="J227" s="51"/>
      <c r="K227" s="51"/>
      <c r="L227" s="51"/>
      <c r="M227" s="35"/>
      <c r="N227" s="35"/>
      <c r="O227" s="40"/>
    </row>
    <row r="228" spans="1:15" ht="36.75" customHeight="1" x14ac:dyDescent="0.3">
      <c r="A228" s="103"/>
      <c r="B228" s="103"/>
      <c r="C228" s="103"/>
      <c r="D228" s="103"/>
      <c r="E228" s="103"/>
      <c r="F228" s="103"/>
      <c r="G228" s="41"/>
      <c r="H228" s="41"/>
      <c r="I228" s="51"/>
      <c r="J228" s="51"/>
      <c r="K228" s="51"/>
      <c r="L228" s="51"/>
      <c r="M228" s="35"/>
      <c r="N228" s="35"/>
      <c r="O228" s="40"/>
    </row>
    <row r="229" spans="1:15" ht="29.25" customHeight="1" x14ac:dyDescent="0.3">
      <c r="A229" s="103"/>
      <c r="B229" s="103"/>
      <c r="C229" s="103"/>
      <c r="D229" s="103"/>
      <c r="E229" s="103"/>
      <c r="F229" s="103"/>
      <c r="G229" s="41"/>
      <c r="H229" s="41"/>
      <c r="I229" s="51"/>
      <c r="J229" s="51"/>
      <c r="K229" s="51"/>
      <c r="L229" s="51"/>
      <c r="M229" s="35"/>
      <c r="N229" s="35"/>
      <c r="O229" s="40"/>
    </row>
    <row r="230" spans="1:15" ht="26.25" customHeight="1" x14ac:dyDescent="0.3">
      <c r="A230" s="103"/>
      <c r="B230" s="103"/>
      <c r="C230" s="103"/>
      <c r="D230" s="103"/>
      <c r="E230" s="103"/>
      <c r="F230" s="103"/>
      <c r="G230" s="41"/>
      <c r="H230" s="41"/>
      <c r="I230" s="51"/>
      <c r="J230" s="51"/>
      <c r="K230" s="51"/>
      <c r="L230" s="51"/>
      <c r="M230" s="35"/>
      <c r="N230" s="35"/>
      <c r="O230" s="40"/>
    </row>
    <row r="231" spans="1:15" ht="26.25" customHeight="1" x14ac:dyDescent="0.3">
      <c r="A231" s="103"/>
      <c r="B231" s="103"/>
      <c r="C231" s="103"/>
      <c r="D231" s="103"/>
      <c r="E231" s="103"/>
      <c r="F231" s="103"/>
      <c r="G231" s="41"/>
      <c r="H231" s="41"/>
      <c r="I231" s="51"/>
      <c r="J231" s="51"/>
      <c r="K231" s="51"/>
      <c r="L231" s="51"/>
      <c r="M231" s="35"/>
      <c r="N231" s="35"/>
      <c r="O231" s="40"/>
    </row>
    <row r="232" spans="1:15" ht="36.75" customHeight="1" x14ac:dyDescent="0.3">
      <c r="A232" s="103"/>
      <c r="B232" s="103"/>
      <c r="C232" s="103"/>
      <c r="D232" s="103"/>
      <c r="E232" s="103"/>
      <c r="F232" s="103"/>
      <c r="G232" s="41"/>
      <c r="H232" s="41"/>
      <c r="I232" s="51"/>
      <c r="J232" s="51"/>
      <c r="K232" s="51"/>
      <c r="L232" s="51"/>
      <c r="M232" s="35"/>
      <c r="N232" s="35"/>
      <c r="O232" s="40"/>
    </row>
    <row r="233" spans="1:15" ht="26.25" customHeight="1" x14ac:dyDescent="0.3">
      <c r="A233" s="103"/>
      <c r="B233" s="103"/>
      <c r="C233" s="103"/>
      <c r="D233" s="103"/>
      <c r="E233" s="103"/>
      <c r="F233" s="103"/>
      <c r="G233" s="41"/>
      <c r="H233" s="41"/>
      <c r="I233" s="51"/>
      <c r="J233" s="51"/>
      <c r="K233" s="51"/>
      <c r="L233" s="51"/>
      <c r="M233" s="35"/>
      <c r="N233" s="35"/>
      <c r="O233" s="40"/>
    </row>
    <row r="234" spans="1:15" ht="30.75" customHeight="1" x14ac:dyDescent="0.3">
      <c r="A234" s="32"/>
      <c r="B234" s="59"/>
      <c r="C234" s="59"/>
      <c r="D234" s="59"/>
      <c r="E234" s="59"/>
      <c r="F234" s="59"/>
      <c r="G234" s="90"/>
      <c r="H234" s="90"/>
      <c r="I234" s="51"/>
      <c r="J234" s="51"/>
      <c r="K234" s="51"/>
      <c r="L234" s="51"/>
      <c r="M234" s="35"/>
      <c r="N234" s="35"/>
      <c r="O234" s="40"/>
    </row>
    <row r="235" spans="1:15" ht="80.25" customHeight="1" x14ac:dyDescent="0.3">
      <c r="A235" s="32"/>
      <c r="B235" s="32"/>
      <c r="C235" s="32"/>
      <c r="D235" s="32"/>
      <c r="E235" s="32"/>
      <c r="F235" s="32"/>
      <c r="G235" s="90"/>
      <c r="H235" s="90"/>
      <c r="I235" s="56"/>
      <c r="J235" s="56"/>
      <c r="K235" s="56"/>
      <c r="L235" s="56"/>
      <c r="M235" s="35"/>
      <c r="N235" s="35"/>
      <c r="O235" s="40"/>
    </row>
    <row r="236" spans="1:15" ht="39.75" customHeight="1" x14ac:dyDescent="0.3">
      <c r="A236" s="103"/>
      <c r="B236" s="21"/>
      <c r="C236" s="21"/>
      <c r="D236" s="21"/>
      <c r="E236" s="21"/>
      <c r="F236" s="21"/>
      <c r="G236" s="41"/>
      <c r="H236" s="41"/>
      <c r="I236" s="56"/>
      <c r="J236" s="56"/>
      <c r="K236" s="56"/>
      <c r="L236" s="56"/>
      <c r="M236" s="35"/>
      <c r="N236" s="35"/>
      <c r="O236" s="40"/>
    </row>
    <row r="237" spans="1:15" ht="42" customHeight="1" x14ac:dyDescent="0.3">
      <c r="A237" s="103"/>
      <c r="B237" s="103"/>
      <c r="C237" s="103"/>
      <c r="D237" s="103"/>
      <c r="E237" s="103"/>
      <c r="F237" s="103"/>
      <c r="G237" s="41"/>
      <c r="H237" s="41"/>
      <c r="I237" s="51"/>
      <c r="J237" s="51"/>
      <c r="K237" s="51"/>
      <c r="L237" s="51"/>
      <c r="M237" s="35"/>
      <c r="N237" s="35"/>
      <c r="O237" s="40"/>
    </row>
    <row r="238" spans="1:15" ht="22.5" customHeight="1" x14ac:dyDescent="0.3">
      <c r="A238" s="103"/>
      <c r="B238" s="103"/>
      <c r="C238" s="103"/>
      <c r="D238" s="103"/>
      <c r="E238" s="103"/>
      <c r="F238" s="103"/>
      <c r="G238" s="41"/>
      <c r="H238" s="41"/>
      <c r="I238" s="51"/>
      <c r="J238" s="51"/>
      <c r="K238" s="51"/>
      <c r="L238" s="51"/>
      <c r="M238" s="35"/>
      <c r="N238" s="35"/>
      <c r="O238" s="35"/>
    </row>
    <row r="239" spans="1:15" ht="20.25" customHeight="1" x14ac:dyDescent="0.3">
      <c r="A239" s="103"/>
      <c r="B239" s="103"/>
      <c r="C239" s="103"/>
      <c r="D239" s="103"/>
      <c r="E239" s="103"/>
      <c r="F239" s="103"/>
      <c r="G239" s="41"/>
      <c r="H239" s="41"/>
      <c r="I239" s="51"/>
      <c r="J239" s="51"/>
      <c r="K239" s="51"/>
      <c r="L239" s="51"/>
      <c r="M239" s="35"/>
      <c r="N239" s="35"/>
      <c r="O239" s="35"/>
    </row>
    <row r="240" spans="1:15" ht="20.25" x14ac:dyDescent="0.3">
      <c r="A240" s="60"/>
      <c r="B240" s="60"/>
      <c r="C240" s="60"/>
      <c r="D240" s="60"/>
      <c r="E240" s="60"/>
      <c r="F240" s="60"/>
      <c r="G240" s="61"/>
      <c r="H240" s="61"/>
      <c r="I240" s="51"/>
      <c r="J240" s="51"/>
      <c r="K240" s="51"/>
      <c r="L240" s="51"/>
      <c r="M240" s="35"/>
      <c r="N240" s="35"/>
      <c r="O240" s="35"/>
    </row>
    <row r="241" spans="1:15" ht="18.75" x14ac:dyDescent="0.3">
      <c r="A241" s="103"/>
      <c r="B241" s="103"/>
      <c r="C241" s="103"/>
      <c r="D241" s="103"/>
      <c r="E241" s="103"/>
      <c r="F241" s="103"/>
      <c r="G241" s="41"/>
      <c r="H241" s="41"/>
      <c r="I241" s="51"/>
      <c r="J241" s="51"/>
      <c r="K241" s="51"/>
      <c r="L241" s="51"/>
      <c r="M241" s="35"/>
      <c r="N241" s="35"/>
      <c r="O241" s="35"/>
    </row>
    <row r="242" spans="1:15" ht="20.25" x14ac:dyDescent="0.3">
      <c r="A242" s="48"/>
      <c r="B242" s="62"/>
      <c r="C242" s="62"/>
      <c r="D242" s="62"/>
      <c r="E242" s="62"/>
      <c r="F242" s="62"/>
      <c r="G242" s="49"/>
      <c r="H242" s="49"/>
      <c r="M242" s="35"/>
      <c r="N242" s="35"/>
      <c r="O242" s="35"/>
    </row>
    <row r="243" spans="1:15" ht="20.25" x14ac:dyDescent="0.3">
      <c r="A243" s="48"/>
      <c r="B243" s="62"/>
      <c r="C243" s="62"/>
      <c r="D243" s="62"/>
      <c r="E243" s="62"/>
      <c r="F243" s="62"/>
      <c r="G243" s="49"/>
      <c r="H243" s="49"/>
      <c r="M243" s="35"/>
      <c r="N243" s="35"/>
      <c r="O243" s="35"/>
    </row>
    <row r="244" spans="1:15" ht="20.25" x14ac:dyDescent="0.3">
      <c r="A244" s="48"/>
      <c r="B244" s="62"/>
      <c r="C244" s="62"/>
      <c r="D244" s="62"/>
      <c r="E244" s="62"/>
      <c r="F244" s="62"/>
      <c r="G244" s="49"/>
      <c r="H244" s="49"/>
      <c r="M244" s="35"/>
      <c r="N244" s="35"/>
      <c r="O244" s="35"/>
    </row>
    <row r="245" spans="1:15" ht="20.25" x14ac:dyDescent="0.3">
      <c r="A245" s="48"/>
      <c r="B245" s="62"/>
      <c r="C245" s="62"/>
      <c r="D245" s="62"/>
      <c r="E245" s="62"/>
      <c r="F245" s="62"/>
      <c r="G245" s="49"/>
      <c r="H245" s="49"/>
      <c r="M245" s="35"/>
      <c r="N245" s="35"/>
      <c r="O245" s="35"/>
    </row>
    <row r="246" spans="1:15" ht="20.25" x14ac:dyDescent="0.3">
      <c r="A246" s="48"/>
      <c r="B246" s="62"/>
      <c r="C246" s="62"/>
      <c r="D246" s="62"/>
      <c r="E246" s="62"/>
      <c r="F246" s="62"/>
      <c r="G246" s="49"/>
      <c r="H246" s="49"/>
      <c r="M246" s="35"/>
      <c r="N246" s="35"/>
      <c r="O246" s="35"/>
    </row>
    <row r="247" spans="1:15" ht="20.25" x14ac:dyDescent="0.3">
      <c r="A247" s="48"/>
      <c r="B247" s="62"/>
      <c r="C247" s="62"/>
      <c r="D247" s="62"/>
      <c r="E247" s="62"/>
      <c r="F247" s="62"/>
      <c r="G247" s="49"/>
      <c r="H247" s="49"/>
      <c r="M247" s="35"/>
      <c r="N247" s="35"/>
      <c r="O247" s="35"/>
    </row>
    <row r="248" spans="1:15" ht="20.25" x14ac:dyDescent="0.3">
      <c r="A248" s="48"/>
      <c r="B248" s="62"/>
      <c r="C248" s="62"/>
      <c r="D248" s="62"/>
      <c r="E248" s="62"/>
      <c r="F248" s="62"/>
      <c r="G248" s="49"/>
      <c r="H248" s="49"/>
      <c r="M248" s="35"/>
      <c r="N248" s="35"/>
      <c r="O248" s="35"/>
    </row>
    <row r="249" spans="1:15" ht="20.25" x14ac:dyDescent="0.3">
      <c r="A249" s="48"/>
      <c r="B249" s="62"/>
      <c r="C249" s="62"/>
      <c r="D249" s="62"/>
      <c r="E249" s="62"/>
      <c r="F249" s="62"/>
      <c r="G249" s="49"/>
      <c r="H249" s="49"/>
      <c r="M249" s="35"/>
      <c r="N249" s="35"/>
      <c r="O249" s="35"/>
    </row>
    <row r="250" spans="1:15" ht="20.25" customHeight="1" x14ac:dyDescent="0.3">
      <c r="A250" s="107"/>
      <c r="B250" s="1"/>
      <c r="C250" s="1"/>
      <c r="D250" s="1"/>
      <c r="E250" s="1"/>
      <c r="F250" s="1"/>
      <c r="G250" s="106"/>
      <c r="H250" s="169"/>
      <c r="I250" s="148"/>
      <c r="J250" s="148"/>
      <c r="K250" s="148"/>
      <c r="L250" s="106"/>
      <c r="M250" s="35"/>
      <c r="N250" s="35"/>
      <c r="O250" s="35"/>
    </row>
    <row r="251" spans="1:15" ht="20.25" customHeight="1" x14ac:dyDescent="0.3">
      <c r="A251" s="48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35"/>
      <c r="N251" s="35"/>
      <c r="O251" s="35"/>
    </row>
    <row r="252" spans="1:15" ht="20.25" x14ac:dyDescent="0.3">
      <c r="A252" s="48"/>
      <c r="B252" s="49"/>
      <c r="C252" s="49"/>
      <c r="D252" s="49"/>
      <c r="E252" s="49"/>
      <c r="F252" s="49"/>
      <c r="G252" s="49"/>
      <c r="H252" s="49"/>
      <c r="I252" s="29"/>
      <c r="J252" s="29"/>
      <c r="K252" s="29"/>
      <c r="L252" s="29"/>
      <c r="M252" s="35"/>
      <c r="N252" s="35"/>
      <c r="O252" s="35"/>
    </row>
    <row r="253" spans="1:15" ht="18.75" x14ac:dyDescent="0.3">
      <c r="A253" s="32"/>
      <c r="B253" s="90"/>
      <c r="C253" s="90"/>
      <c r="D253" s="90"/>
      <c r="E253" s="90"/>
      <c r="F253" s="90"/>
      <c r="G253" s="90"/>
      <c r="H253" s="90"/>
      <c r="I253" s="41"/>
      <c r="J253" s="41"/>
      <c r="K253" s="41"/>
      <c r="L253" s="41"/>
      <c r="M253" s="35"/>
      <c r="N253" s="35"/>
      <c r="O253" s="35"/>
    </row>
    <row r="254" spans="1:15" ht="20.25" x14ac:dyDescent="0.3">
      <c r="A254" s="63"/>
      <c r="B254" s="63"/>
      <c r="C254" s="63"/>
      <c r="D254" s="63"/>
      <c r="E254" s="63"/>
      <c r="F254" s="63"/>
      <c r="G254" s="64"/>
      <c r="H254" s="64"/>
      <c r="I254" s="29"/>
      <c r="J254" s="29"/>
      <c r="K254" s="29"/>
      <c r="L254" s="29"/>
      <c r="M254" s="35"/>
      <c r="N254" s="35"/>
      <c r="O254" s="35"/>
    </row>
    <row r="255" spans="1:15" ht="20.25" x14ac:dyDescent="0.3">
      <c r="A255" s="65"/>
      <c r="B255" s="65"/>
      <c r="C255" s="65"/>
      <c r="D255" s="65"/>
      <c r="E255" s="65"/>
      <c r="F255" s="65"/>
      <c r="G255" s="66"/>
      <c r="H255" s="66"/>
      <c r="I255" s="29"/>
      <c r="J255" s="29"/>
      <c r="K255" s="29"/>
      <c r="L255" s="29"/>
      <c r="M255" s="35"/>
      <c r="N255" s="35"/>
      <c r="O255" s="35"/>
    </row>
    <row r="256" spans="1:15" ht="18.75" x14ac:dyDescent="0.3">
      <c r="A256" s="67"/>
      <c r="B256" s="67"/>
      <c r="C256" s="67"/>
      <c r="D256" s="67"/>
      <c r="E256" s="67"/>
      <c r="F256" s="67"/>
      <c r="G256" s="68"/>
      <c r="H256" s="68"/>
      <c r="I256" s="29"/>
      <c r="J256" s="29"/>
      <c r="K256" s="29"/>
      <c r="L256" s="29"/>
      <c r="M256" s="35"/>
      <c r="N256" s="35"/>
      <c r="O256" s="35"/>
    </row>
    <row r="257" spans="1:15" ht="18.75" x14ac:dyDescent="0.3">
      <c r="A257" s="67"/>
      <c r="B257" s="69"/>
      <c r="C257" s="69"/>
      <c r="D257" s="69"/>
      <c r="E257" s="69"/>
      <c r="F257" s="69"/>
      <c r="G257" s="68"/>
      <c r="H257" s="68"/>
      <c r="I257" s="29"/>
      <c r="J257" s="29"/>
      <c r="K257" s="29"/>
      <c r="L257" s="29"/>
      <c r="M257" s="35"/>
      <c r="N257" s="35"/>
      <c r="O257" s="35"/>
    </row>
    <row r="258" spans="1:15" ht="18.75" x14ac:dyDescent="0.3">
      <c r="A258" s="70"/>
      <c r="B258" s="70"/>
      <c r="C258" s="70"/>
      <c r="D258" s="70"/>
      <c r="E258" s="70"/>
      <c r="F258" s="70"/>
      <c r="G258" s="71"/>
      <c r="H258" s="71"/>
      <c r="I258" s="72"/>
      <c r="J258" s="72"/>
      <c r="K258" s="72"/>
      <c r="L258" s="72"/>
      <c r="M258" s="35"/>
      <c r="N258" s="35"/>
      <c r="O258" s="35"/>
    </row>
    <row r="259" spans="1:15" ht="18.75" x14ac:dyDescent="0.3">
      <c r="A259" s="32"/>
      <c r="B259" s="59"/>
      <c r="C259" s="59"/>
      <c r="D259" s="59"/>
      <c r="E259" s="59"/>
      <c r="F259" s="59"/>
      <c r="G259" s="90"/>
      <c r="H259" s="90"/>
      <c r="I259" s="29"/>
      <c r="J259" s="29"/>
      <c r="K259" s="29"/>
      <c r="L259" s="29"/>
      <c r="M259" s="35"/>
      <c r="N259" s="35"/>
      <c r="O259" s="35"/>
    </row>
    <row r="260" spans="1:15" ht="18.75" x14ac:dyDescent="0.3">
      <c r="A260" s="70"/>
      <c r="B260" s="70"/>
      <c r="C260" s="70"/>
      <c r="D260" s="70"/>
      <c r="E260" s="70"/>
      <c r="F260" s="70"/>
      <c r="G260" s="71"/>
      <c r="H260" s="71"/>
      <c r="I260" s="29"/>
      <c r="J260" s="29"/>
      <c r="K260" s="29"/>
      <c r="L260" s="29"/>
      <c r="M260" s="35"/>
      <c r="N260" s="35"/>
      <c r="O260" s="35"/>
    </row>
    <row r="261" spans="1:15" ht="18.75" x14ac:dyDescent="0.3">
      <c r="A261" s="103"/>
      <c r="B261" s="103"/>
      <c r="C261" s="103"/>
      <c r="D261" s="103"/>
      <c r="E261" s="103"/>
      <c r="F261" s="103"/>
      <c r="G261" s="41"/>
      <c r="H261" s="41"/>
      <c r="I261" s="29"/>
      <c r="J261" s="29"/>
      <c r="K261" s="29"/>
      <c r="L261" s="29"/>
      <c r="M261" s="35"/>
      <c r="N261" s="35"/>
      <c r="O261" s="35"/>
    </row>
    <row r="262" spans="1:15" ht="18.75" x14ac:dyDescent="0.3">
      <c r="A262" s="103"/>
      <c r="B262" s="103"/>
      <c r="C262" s="103"/>
      <c r="D262" s="103"/>
      <c r="E262" s="103"/>
      <c r="F262" s="103"/>
      <c r="G262" s="41"/>
      <c r="H262" s="41"/>
      <c r="I262" s="29"/>
      <c r="J262" s="29"/>
      <c r="K262" s="29"/>
      <c r="L262" s="29"/>
      <c r="M262" s="35"/>
      <c r="N262" s="35"/>
      <c r="O262" s="35"/>
    </row>
    <row r="263" spans="1:15" ht="18.75" x14ac:dyDescent="0.3">
      <c r="A263" s="103"/>
      <c r="B263" s="103"/>
      <c r="C263" s="103"/>
      <c r="D263" s="103"/>
      <c r="E263" s="103"/>
      <c r="F263" s="103"/>
      <c r="G263" s="41"/>
      <c r="H263" s="41"/>
      <c r="I263" s="29"/>
      <c r="J263" s="29"/>
      <c r="K263" s="29"/>
      <c r="L263" s="29"/>
      <c r="M263" s="35"/>
      <c r="N263" s="35"/>
      <c r="O263" s="35"/>
    </row>
    <row r="264" spans="1:15" ht="18.75" x14ac:dyDescent="0.3">
      <c r="A264" s="103"/>
      <c r="B264" s="103"/>
      <c r="C264" s="103"/>
      <c r="D264" s="103"/>
      <c r="E264" s="103"/>
      <c r="F264" s="103"/>
      <c r="G264" s="41"/>
      <c r="H264" s="41"/>
      <c r="I264" s="29"/>
      <c r="J264" s="29"/>
      <c r="K264" s="29"/>
      <c r="L264" s="29"/>
      <c r="M264" s="35"/>
      <c r="N264" s="35"/>
      <c r="O264" s="35"/>
    </row>
    <row r="265" spans="1:15" ht="18.75" x14ac:dyDescent="0.3">
      <c r="A265" s="103"/>
      <c r="B265" s="103"/>
      <c r="C265" s="103"/>
      <c r="D265" s="103"/>
      <c r="E265" s="103"/>
      <c r="F265" s="103"/>
      <c r="G265" s="41"/>
      <c r="H265" s="41"/>
      <c r="I265" s="29"/>
      <c r="J265" s="29"/>
      <c r="K265" s="29"/>
      <c r="L265" s="29"/>
      <c r="M265" s="35"/>
      <c r="N265" s="35"/>
      <c r="O265" s="35"/>
    </row>
    <row r="266" spans="1:15" ht="18.75" x14ac:dyDescent="0.3">
      <c r="A266" s="103"/>
      <c r="B266" s="103"/>
      <c r="C266" s="103"/>
      <c r="D266" s="103"/>
      <c r="E266" s="103"/>
      <c r="F266" s="103"/>
      <c r="G266" s="41"/>
      <c r="H266" s="41"/>
      <c r="I266" s="29"/>
      <c r="J266" s="29"/>
      <c r="K266" s="29"/>
      <c r="L266" s="29"/>
      <c r="M266" s="35"/>
      <c r="N266" s="35"/>
      <c r="O266" s="35"/>
    </row>
    <row r="267" spans="1:15" ht="18.75" x14ac:dyDescent="0.3">
      <c r="A267" s="103"/>
      <c r="B267" s="103"/>
      <c r="C267" s="103"/>
      <c r="D267" s="103"/>
      <c r="E267" s="103"/>
      <c r="F267" s="103"/>
      <c r="G267" s="41"/>
      <c r="H267" s="41"/>
      <c r="I267" s="29"/>
      <c r="J267" s="29"/>
      <c r="K267" s="29"/>
      <c r="L267" s="29"/>
      <c r="M267" s="35"/>
      <c r="N267" s="35"/>
      <c r="O267" s="35"/>
    </row>
    <row r="268" spans="1:15" ht="18.75" x14ac:dyDescent="0.3">
      <c r="A268" s="103"/>
      <c r="B268" s="103"/>
      <c r="C268" s="103"/>
      <c r="D268" s="103"/>
      <c r="E268" s="103"/>
      <c r="F268" s="103"/>
      <c r="G268" s="41"/>
      <c r="H268" s="41"/>
      <c r="I268" s="29"/>
      <c r="J268" s="29"/>
      <c r="K268" s="29"/>
      <c r="L268" s="29"/>
      <c r="M268" s="35"/>
      <c r="N268" s="35"/>
      <c r="O268" s="35"/>
    </row>
    <row r="269" spans="1:15" ht="18.75" x14ac:dyDescent="0.3">
      <c r="A269" s="103"/>
      <c r="B269" s="103"/>
      <c r="C269" s="103"/>
      <c r="D269" s="103"/>
      <c r="E269" s="103"/>
      <c r="F269" s="103"/>
      <c r="G269" s="41"/>
      <c r="H269" s="41"/>
      <c r="I269" s="29"/>
      <c r="J269" s="29"/>
      <c r="K269" s="29"/>
      <c r="L269" s="29"/>
      <c r="M269" s="35"/>
      <c r="N269" s="35"/>
      <c r="O269" s="35"/>
    </row>
    <row r="270" spans="1:15" ht="18.75" x14ac:dyDescent="0.3">
      <c r="A270" s="103"/>
      <c r="B270" s="103"/>
      <c r="C270" s="103"/>
      <c r="D270" s="103"/>
      <c r="E270" s="103"/>
      <c r="F270" s="103"/>
      <c r="G270" s="41"/>
      <c r="H270" s="41"/>
      <c r="I270" s="29"/>
      <c r="J270" s="29"/>
      <c r="K270" s="29"/>
      <c r="L270" s="29"/>
      <c r="M270" s="35"/>
      <c r="N270" s="35"/>
      <c r="O270" s="35"/>
    </row>
    <row r="271" spans="1:15" ht="18.75" x14ac:dyDescent="0.3">
      <c r="A271" s="103"/>
      <c r="B271" s="103"/>
      <c r="C271" s="103"/>
      <c r="D271" s="103"/>
      <c r="E271" s="103"/>
      <c r="F271" s="103"/>
      <c r="G271" s="41"/>
      <c r="H271" s="41"/>
      <c r="I271" s="29"/>
      <c r="J271" s="29"/>
      <c r="K271" s="29"/>
      <c r="L271" s="29"/>
      <c r="M271" s="35"/>
      <c r="N271" s="35"/>
      <c r="O271" s="35"/>
    </row>
    <row r="272" spans="1:15" ht="18.75" x14ac:dyDescent="0.3">
      <c r="A272" s="73"/>
      <c r="B272" s="73"/>
      <c r="C272" s="73"/>
      <c r="D272" s="73"/>
      <c r="E272" s="73"/>
      <c r="F272" s="73"/>
      <c r="G272" s="74"/>
      <c r="H272" s="74"/>
      <c r="I272" s="17"/>
      <c r="J272" s="17"/>
      <c r="K272" s="17"/>
      <c r="L272" s="17"/>
      <c r="M272" s="35"/>
      <c r="N272" s="35"/>
      <c r="O272" s="35"/>
    </row>
    <row r="273" spans="1:15" ht="18.75" x14ac:dyDescent="0.3">
      <c r="A273" s="73"/>
      <c r="B273" s="73"/>
      <c r="C273" s="73"/>
      <c r="D273" s="73"/>
      <c r="E273" s="73"/>
      <c r="F273" s="73"/>
      <c r="G273" s="74"/>
      <c r="H273" s="74"/>
      <c r="I273" s="17"/>
      <c r="J273" s="17"/>
      <c r="K273" s="17"/>
      <c r="L273" s="17"/>
      <c r="M273" s="35"/>
      <c r="N273" s="35"/>
      <c r="O273" s="35"/>
    </row>
    <row r="274" spans="1:15" ht="27" customHeight="1" x14ac:dyDescent="0.3">
      <c r="A274" s="103"/>
      <c r="B274" s="103"/>
      <c r="C274" s="103"/>
      <c r="D274" s="103"/>
      <c r="E274" s="103"/>
      <c r="F274" s="103"/>
      <c r="G274" s="41"/>
      <c r="H274" s="41"/>
      <c r="I274" s="29"/>
      <c r="J274" s="29"/>
      <c r="K274" s="29"/>
      <c r="L274" s="29"/>
      <c r="M274" s="35"/>
      <c r="N274" s="35"/>
      <c r="O274" s="35"/>
    </row>
    <row r="275" spans="1:15" ht="42.75" customHeight="1" x14ac:dyDescent="0.3">
      <c r="A275" s="103"/>
      <c r="B275" s="103"/>
      <c r="C275" s="103"/>
      <c r="D275" s="103"/>
      <c r="E275" s="103"/>
      <c r="F275" s="103"/>
      <c r="G275" s="41"/>
      <c r="H275" s="41"/>
      <c r="I275" s="29"/>
      <c r="J275" s="29"/>
      <c r="K275" s="29"/>
      <c r="L275" s="29"/>
      <c r="M275" s="35"/>
      <c r="N275" s="35"/>
      <c r="O275" s="35"/>
    </row>
    <row r="276" spans="1:15" ht="66.75" customHeight="1" x14ac:dyDescent="0.3">
      <c r="A276" s="73"/>
      <c r="B276" s="73"/>
      <c r="C276" s="73"/>
      <c r="D276" s="73"/>
      <c r="E276" s="73"/>
      <c r="F276" s="73"/>
      <c r="G276" s="74"/>
      <c r="H276" s="74"/>
      <c r="I276" s="17"/>
      <c r="J276" s="17"/>
      <c r="K276" s="17"/>
      <c r="L276" s="17"/>
      <c r="M276" s="35"/>
      <c r="N276" s="35"/>
      <c r="O276" s="35"/>
    </row>
    <row r="277" spans="1:15" ht="49.5" customHeight="1" x14ac:dyDescent="0.3">
      <c r="A277" s="73"/>
      <c r="B277" s="73"/>
      <c r="C277" s="73"/>
      <c r="D277" s="73"/>
      <c r="E277" s="73"/>
      <c r="F277" s="73"/>
      <c r="G277" s="74"/>
      <c r="H277" s="74"/>
      <c r="I277" s="17"/>
      <c r="J277" s="17"/>
      <c r="K277" s="17"/>
      <c r="L277" s="17"/>
      <c r="M277" s="35"/>
      <c r="N277" s="35"/>
      <c r="O277" s="35"/>
    </row>
    <row r="278" spans="1:15" ht="67.5" customHeight="1" x14ac:dyDescent="0.3">
      <c r="A278" s="73"/>
      <c r="B278" s="73"/>
      <c r="C278" s="73"/>
      <c r="D278" s="73"/>
      <c r="E278" s="73"/>
      <c r="F278" s="73"/>
      <c r="G278" s="74"/>
      <c r="H278" s="74"/>
      <c r="I278" s="17"/>
      <c r="J278" s="17"/>
      <c r="K278" s="17"/>
      <c r="L278" s="17"/>
      <c r="M278" s="35"/>
      <c r="N278" s="35"/>
      <c r="O278" s="35"/>
    </row>
    <row r="279" spans="1:15" ht="45" customHeight="1" x14ac:dyDescent="0.3">
      <c r="A279" s="73"/>
      <c r="B279" s="73"/>
      <c r="C279" s="73"/>
      <c r="D279" s="73"/>
      <c r="E279" s="73"/>
      <c r="F279" s="73"/>
      <c r="G279" s="74"/>
      <c r="H279" s="74"/>
      <c r="I279" s="17"/>
      <c r="J279" s="17"/>
      <c r="K279" s="17"/>
      <c r="L279" s="17"/>
      <c r="M279" s="35"/>
      <c r="N279" s="35"/>
      <c r="O279" s="35"/>
    </row>
    <row r="280" spans="1:15" ht="36" customHeight="1" x14ac:dyDescent="0.3">
      <c r="A280" s="73"/>
      <c r="B280" s="73"/>
      <c r="C280" s="73"/>
      <c r="D280" s="73"/>
      <c r="E280" s="73"/>
      <c r="F280" s="73"/>
      <c r="G280" s="74"/>
      <c r="H280" s="74"/>
      <c r="I280" s="17"/>
      <c r="J280" s="17"/>
      <c r="K280" s="17"/>
      <c r="L280" s="17"/>
      <c r="M280" s="35"/>
      <c r="N280" s="35"/>
      <c r="O280" s="35"/>
    </row>
    <row r="281" spans="1:15" ht="28.5" customHeight="1" x14ac:dyDescent="0.3">
      <c r="A281" s="103"/>
      <c r="B281" s="103"/>
      <c r="C281" s="103"/>
      <c r="D281" s="103"/>
      <c r="E281" s="103"/>
      <c r="F281" s="103"/>
      <c r="G281" s="41"/>
      <c r="H281" s="41"/>
      <c r="I281" s="29"/>
      <c r="J281" s="29"/>
      <c r="K281" s="29"/>
      <c r="L281" s="29"/>
      <c r="M281" s="35"/>
      <c r="N281" s="35"/>
      <c r="O281" s="35"/>
    </row>
    <row r="282" spans="1:15" ht="36.75" customHeight="1" x14ac:dyDescent="0.3">
      <c r="A282" s="103"/>
      <c r="B282" s="103"/>
      <c r="C282" s="103"/>
      <c r="D282" s="103"/>
      <c r="E282" s="103"/>
      <c r="F282" s="103"/>
      <c r="G282" s="41"/>
      <c r="H282" s="41"/>
      <c r="I282" s="75"/>
      <c r="J282" s="75"/>
      <c r="K282" s="75"/>
      <c r="L282" s="75"/>
      <c r="M282" s="35"/>
      <c r="N282" s="35"/>
      <c r="O282" s="35"/>
    </row>
    <row r="283" spans="1:15" ht="47.25" customHeight="1" x14ac:dyDescent="0.3">
      <c r="A283" s="103"/>
      <c r="B283" s="103"/>
      <c r="C283" s="103"/>
      <c r="D283" s="103"/>
      <c r="E283" s="103"/>
      <c r="F283" s="103"/>
      <c r="G283" s="41"/>
      <c r="H283" s="41"/>
      <c r="I283" s="75"/>
      <c r="J283" s="75"/>
      <c r="K283" s="75"/>
      <c r="L283" s="75"/>
      <c r="M283" s="35"/>
      <c r="N283" s="35"/>
      <c r="O283" s="35"/>
    </row>
    <row r="284" spans="1:15" ht="45" customHeight="1" x14ac:dyDescent="0.3">
      <c r="A284" s="73"/>
      <c r="B284" s="73"/>
      <c r="C284" s="73"/>
      <c r="D284" s="73"/>
      <c r="E284" s="73"/>
      <c r="F284" s="73"/>
      <c r="G284" s="74"/>
      <c r="H284" s="74"/>
      <c r="I284" s="17"/>
      <c r="J284" s="17"/>
      <c r="K284" s="17"/>
      <c r="L284" s="17"/>
      <c r="M284" s="35"/>
      <c r="N284" s="35"/>
      <c r="O284" s="35"/>
    </row>
    <row r="285" spans="1:15" ht="63.75" customHeight="1" x14ac:dyDescent="0.3">
      <c r="A285" s="73"/>
      <c r="B285" s="73"/>
      <c r="C285" s="73"/>
      <c r="D285" s="73"/>
      <c r="E285" s="73"/>
      <c r="F285" s="73"/>
      <c r="G285" s="74"/>
      <c r="H285" s="74"/>
      <c r="I285" s="17"/>
      <c r="J285" s="17"/>
      <c r="K285" s="17"/>
      <c r="L285" s="17"/>
      <c r="M285" s="35"/>
      <c r="N285" s="35"/>
      <c r="O285" s="35"/>
    </row>
    <row r="286" spans="1:15" ht="44.25" customHeight="1" x14ac:dyDescent="0.3">
      <c r="A286" s="73"/>
      <c r="B286" s="73"/>
      <c r="C286" s="73"/>
      <c r="D286" s="73"/>
      <c r="E286" s="73"/>
      <c r="F286" s="73"/>
      <c r="G286" s="74"/>
      <c r="H286" s="74"/>
      <c r="I286" s="17"/>
      <c r="J286" s="17"/>
      <c r="K286" s="17"/>
      <c r="L286" s="17"/>
      <c r="M286" s="35"/>
      <c r="N286" s="35"/>
      <c r="O286" s="35"/>
    </row>
    <row r="287" spans="1:15" ht="45.75" customHeight="1" x14ac:dyDescent="0.3">
      <c r="A287" s="103"/>
      <c r="B287" s="103"/>
      <c r="C287" s="103"/>
      <c r="D287" s="103"/>
      <c r="E287" s="103"/>
      <c r="F287" s="103"/>
      <c r="G287" s="41"/>
      <c r="H287" s="41"/>
      <c r="I287" s="76"/>
      <c r="J287" s="76"/>
      <c r="K287" s="76"/>
      <c r="L287" s="76"/>
      <c r="M287" s="35"/>
      <c r="N287" s="35"/>
      <c r="O287" s="35"/>
    </row>
    <row r="288" spans="1:15" ht="42" customHeight="1" x14ac:dyDescent="0.3">
      <c r="A288" s="103"/>
      <c r="B288" s="103"/>
      <c r="C288" s="103"/>
      <c r="D288" s="103"/>
      <c r="E288" s="103"/>
      <c r="F288" s="103"/>
      <c r="G288" s="41"/>
      <c r="H288" s="41"/>
      <c r="I288" s="75"/>
      <c r="J288" s="75"/>
      <c r="K288" s="75"/>
      <c r="L288" s="75"/>
      <c r="M288" s="35"/>
      <c r="N288" s="35"/>
      <c r="O288" s="35"/>
    </row>
    <row r="289" spans="1:15" ht="18.75" x14ac:dyDescent="0.3">
      <c r="A289" s="103"/>
      <c r="B289" s="103"/>
      <c r="C289" s="103"/>
      <c r="D289" s="103"/>
      <c r="E289" s="103"/>
      <c r="F289" s="103"/>
      <c r="G289" s="41"/>
      <c r="H289" s="41"/>
      <c r="I289" s="75"/>
      <c r="J289" s="75"/>
      <c r="K289" s="75"/>
      <c r="L289" s="75"/>
      <c r="M289" s="35"/>
      <c r="N289" s="35"/>
      <c r="O289" s="35"/>
    </row>
    <row r="290" spans="1:15" ht="18.75" x14ac:dyDescent="0.3">
      <c r="A290" s="103"/>
      <c r="B290" s="103"/>
      <c r="C290" s="103"/>
      <c r="D290" s="103"/>
      <c r="E290" s="103"/>
      <c r="F290" s="103"/>
      <c r="G290" s="41"/>
      <c r="H290" s="41"/>
      <c r="I290" s="75"/>
      <c r="J290" s="75"/>
      <c r="K290" s="75"/>
      <c r="L290" s="75"/>
      <c r="M290" s="35"/>
      <c r="N290" s="35"/>
      <c r="O290" s="35"/>
    </row>
    <row r="291" spans="1:15" ht="18.75" x14ac:dyDescent="0.2">
      <c r="A291" s="103"/>
      <c r="B291" s="103"/>
      <c r="C291" s="103"/>
      <c r="D291" s="103"/>
      <c r="E291" s="103"/>
      <c r="F291" s="103"/>
      <c r="G291" s="41"/>
      <c r="H291" s="41"/>
      <c r="I291" s="75"/>
      <c r="J291" s="75"/>
      <c r="K291" s="75"/>
      <c r="L291" s="75"/>
      <c r="M291" s="8"/>
      <c r="N291" s="8"/>
      <c r="O291" s="8"/>
    </row>
    <row r="292" spans="1:15" x14ac:dyDescent="0.2">
      <c r="A292" s="73"/>
      <c r="B292" s="73"/>
      <c r="C292" s="73"/>
      <c r="D292" s="73"/>
      <c r="E292" s="73"/>
      <c r="F292" s="73"/>
      <c r="G292" s="74"/>
      <c r="H292" s="74"/>
      <c r="I292" s="17"/>
      <c r="J292" s="17"/>
      <c r="K292" s="17"/>
      <c r="L292" s="17"/>
    </row>
    <row r="293" spans="1:15" x14ac:dyDescent="0.2">
      <c r="A293" s="73"/>
      <c r="B293" s="73"/>
      <c r="C293" s="73"/>
      <c r="D293" s="73"/>
      <c r="E293" s="73"/>
      <c r="F293" s="73"/>
      <c r="G293" s="74"/>
      <c r="H293" s="74"/>
      <c r="I293" s="17"/>
      <c r="J293" s="17"/>
      <c r="K293" s="17"/>
      <c r="L293" s="17"/>
    </row>
    <row r="294" spans="1:15" ht="18.75" x14ac:dyDescent="0.2">
      <c r="A294" s="103"/>
      <c r="B294" s="21"/>
      <c r="C294" s="21"/>
      <c r="D294" s="21"/>
      <c r="E294" s="21"/>
      <c r="F294" s="21"/>
      <c r="G294" s="41"/>
      <c r="H294" s="41"/>
      <c r="I294" s="29"/>
      <c r="J294" s="29"/>
      <c r="K294" s="29"/>
      <c r="L294" s="29"/>
    </row>
    <row r="295" spans="1:15" ht="18.75" x14ac:dyDescent="0.3">
      <c r="A295" s="32"/>
      <c r="B295" s="59"/>
      <c r="C295" s="59"/>
      <c r="D295" s="59"/>
      <c r="E295" s="59"/>
      <c r="F295" s="59"/>
      <c r="G295" s="90"/>
      <c r="H295" s="90"/>
      <c r="I295" s="77"/>
      <c r="J295" s="77"/>
      <c r="K295" s="77"/>
      <c r="L295" s="77"/>
    </row>
    <row r="296" spans="1:15" ht="18.75" x14ac:dyDescent="0.3">
      <c r="A296" s="32"/>
      <c r="B296" s="59"/>
      <c r="C296" s="59"/>
      <c r="D296" s="59"/>
      <c r="E296" s="59"/>
      <c r="F296" s="59"/>
      <c r="G296" s="90"/>
      <c r="H296" s="90"/>
      <c r="I296" s="77"/>
      <c r="J296" s="77"/>
      <c r="K296" s="77"/>
      <c r="L296" s="77"/>
    </row>
    <row r="297" spans="1:15" ht="18.75" x14ac:dyDescent="0.3">
      <c r="A297" s="32"/>
      <c r="B297" s="59"/>
      <c r="C297" s="59"/>
      <c r="D297" s="59"/>
      <c r="E297" s="59"/>
      <c r="F297" s="59"/>
      <c r="G297" s="90"/>
      <c r="H297" s="90"/>
      <c r="I297" s="77"/>
      <c r="J297" s="77"/>
      <c r="K297" s="77"/>
      <c r="L297" s="77"/>
    </row>
    <row r="298" spans="1:15" ht="18.75" x14ac:dyDescent="0.3">
      <c r="A298" s="32"/>
      <c r="B298" s="59"/>
      <c r="C298" s="59"/>
      <c r="D298" s="59"/>
      <c r="E298" s="59"/>
      <c r="F298" s="59"/>
      <c r="G298" s="90"/>
      <c r="H298" s="90"/>
      <c r="I298" s="29"/>
      <c r="J298" s="29"/>
      <c r="K298" s="29"/>
      <c r="L298" s="29"/>
    </row>
    <row r="299" spans="1:15" ht="18.75" x14ac:dyDescent="0.3">
      <c r="A299" s="32"/>
      <c r="B299" s="59"/>
      <c r="C299" s="59"/>
      <c r="D299" s="59"/>
      <c r="E299" s="59"/>
      <c r="F299" s="59"/>
      <c r="G299" s="90"/>
      <c r="H299" s="90"/>
      <c r="I299" s="29"/>
      <c r="J299" s="29"/>
      <c r="K299" s="29"/>
      <c r="L299" s="29"/>
    </row>
    <row r="300" spans="1:15" x14ac:dyDescent="0.2">
      <c r="A300" s="88"/>
      <c r="B300" s="78"/>
      <c r="C300" s="78"/>
      <c r="D300" s="78"/>
      <c r="E300" s="78"/>
      <c r="F300" s="78"/>
      <c r="G300" s="79"/>
      <c r="H300" s="79"/>
      <c r="I300" s="17"/>
      <c r="J300" s="17"/>
      <c r="K300" s="17"/>
      <c r="L300" s="17"/>
    </row>
    <row r="301" spans="1:15" x14ac:dyDescent="0.2">
      <c r="A301" s="88"/>
      <c r="B301" s="78"/>
      <c r="C301" s="78"/>
      <c r="D301" s="78"/>
      <c r="E301" s="78"/>
      <c r="F301" s="78"/>
      <c r="G301" s="79"/>
      <c r="H301" s="79"/>
      <c r="I301" s="17"/>
      <c r="J301" s="17"/>
      <c r="K301" s="17"/>
      <c r="L301" s="17"/>
    </row>
    <row r="302" spans="1:15" ht="18.75" x14ac:dyDescent="0.2">
      <c r="A302" s="103"/>
      <c r="B302" s="21"/>
      <c r="C302" s="21"/>
      <c r="D302" s="21"/>
      <c r="E302" s="21"/>
      <c r="F302" s="21"/>
      <c r="G302" s="41"/>
      <c r="H302" s="41"/>
      <c r="I302" s="51"/>
      <c r="J302" s="51"/>
      <c r="K302" s="51"/>
      <c r="L302" s="51"/>
    </row>
    <row r="303" spans="1:15" ht="18.75" x14ac:dyDescent="0.2">
      <c r="A303" s="103"/>
      <c r="B303" s="21"/>
      <c r="C303" s="21"/>
      <c r="D303" s="21"/>
      <c r="E303" s="21"/>
      <c r="F303" s="21"/>
      <c r="G303" s="41"/>
      <c r="H303" s="41"/>
      <c r="I303" s="51"/>
      <c r="J303" s="51"/>
      <c r="K303" s="51"/>
      <c r="L303" s="51"/>
    </row>
    <row r="304" spans="1:15" ht="18.75" x14ac:dyDescent="0.2">
      <c r="A304" s="103"/>
      <c r="B304" s="21"/>
      <c r="C304" s="21"/>
      <c r="D304" s="21"/>
      <c r="E304" s="21"/>
      <c r="F304" s="21"/>
      <c r="G304" s="41"/>
      <c r="H304" s="41"/>
      <c r="I304" s="51"/>
      <c r="J304" s="51"/>
      <c r="K304" s="51"/>
      <c r="L304" s="51"/>
    </row>
    <row r="305" spans="1:12" ht="18.75" x14ac:dyDescent="0.2">
      <c r="A305" s="103"/>
      <c r="B305" s="21"/>
      <c r="C305" s="21"/>
      <c r="D305" s="21"/>
      <c r="E305" s="21"/>
      <c r="F305" s="21"/>
      <c r="G305" s="41"/>
      <c r="H305" s="41"/>
      <c r="I305" s="51"/>
      <c r="J305" s="51"/>
      <c r="K305" s="51"/>
      <c r="L305" s="51"/>
    </row>
    <row r="306" spans="1:12" ht="18.75" x14ac:dyDescent="0.2">
      <c r="A306" s="103"/>
      <c r="B306" s="21"/>
      <c r="C306" s="21"/>
      <c r="D306" s="21"/>
      <c r="E306" s="21"/>
      <c r="F306" s="21"/>
      <c r="G306" s="41"/>
      <c r="H306" s="41"/>
      <c r="I306" s="51"/>
      <c r="J306" s="51"/>
      <c r="K306" s="51"/>
      <c r="L306" s="51"/>
    </row>
    <row r="307" spans="1:12" ht="18.75" x14ac:dyDescent="0.2">
      <c r="A307" s="103"/>
      <c r="B307" s="21"/>
      <c r="C307" s="21"/>
      <c r="D307" s="21"/>
      <c r="E307" s="21"/>
      <c r="F307" s="21"/>
      <c r="G307" s="41"/>
      <c r="H307" s="41"/>
      <c r="I307" s="51"/>
      <c r="J307" s="51"/>
      <c r="K307" s="51"/>
      <c r="L307" s="51"/>
    </row>
    <row r="308" spans="1:12" ht="18.75" x14ac:dyDescent="0.2">
      <c r="A308" s="103"/>
      <c r="B308" s="21"/>
      <c r="C308" s="21"/>
      <c r="D308" s="21"/>
      <c r="E308" s="21"/>
      <c r="F308" s="21"/>
      <c r="G308" s="41"/>
      <c r="H308" s="41"/>
      <c r="I308" s="76"/>
      <c r="J308" s="76"/>
      <c r="K308" s="76"/>
      <c r="L308" s="76"/>
    </row>
    <row r="309" spans="1:12" x14ac:dyDescent="0.2">
      <c r="A309" s="73"/>
      <c r="B309" s="80"/>
      <c r="C309" s="80"/>
      <c r="D309" s="80"/>
      <c r="E309" s="80"/>
      <c r="F309" s="80"/>
      <c r="G309" s="74"/>
      <c r="H309" s="74"/>
      <c r="I309" s="81"/>
      <c r="J309" s="81"/>
      <c r="K309" s="81"/>
      <c r="L309" s="81"/>
    </row>
    <row r="310" spans="1:12" x14ac:dyDescent="0.2">
      <c r="A310" s="73"/>
      <c r="B310" s="80"/>
      <c r="C310" s="80"/>
      <c r="D310" s="80"/>
      <c r="E310" s="80"/>
      <c r="F310" s="80"/>
      <c r="G310" s="74"/>
      <c r="H310" s="74"/>
      <c r="I310" s="81"/>
      <c r="J310" s="81"/>
      <c r="K310" s="81"/>
      <c r="L310" s="81"/>
    </row>
    <row r="311" spans="1:12" ht="18.75" x14ac:dyDescent="0.2">
      <c r="A311" s="103"/>
      <c r="B311" s="21"/>
      <c r="C311" s="21"/>
      <c r="D311" s="21"/>
      <c r="E311" s="21"/>
      <c r="F311" s="21"/>
      <c r="G311" s="41"/>
      <c r="H311" s="41"/>
      <c r="I311" s="51"/>
      <c r="J311" s="51"/>
      <c r="K311" s="51"/>
      <c r="L311" s="51"/>
    </row>
    <row r="312" spans="1:12" ht="18.75" x14ac:dyDescent="0.2">
      <c r="A312" s="103"/>
      <c r="B312" s="21"/>
      <c r="C312" s="21"/>
      <c r="D312" s="21"/>
      <c r="E312" s="21"/>
      <c r="F312" s="21"/>
      <c r="G312" s="41"/>
      <c r="H312" s="41"/>
      <c r="I312" s="29"/>
      <c r="J312" s="29"/>
      <c r="K312" s="29"/>
      <c r="L312" s="29"/>
    </row>
    <row r="313" spans="1:12" ht="18.75" x14ac:dyDescent="0.2">
      <c r="A313" s="103"/>
      <c r="B313" s="21"/>
      <c r="C313" s="21"/>
      <c r="D313" s="21"/>
      <c r="E313" s="21"/>
      <c r="F313" s="21"/>
      <c r="G313" s="41"/>
      <c r="H313" s="41"/>
      <c r="I313" s="29"/>
      <c r="J313" s="29"/>
      <c r="K313" s="29"/>
      <c r="L313" s="29"/>
    </row>
    <row r="314" spans="1:12" x14ac:dyDescent="0.2">
      <c r="A314" s="73"/>
      <c r="B314" s="80"/>
      <c r="C314" s="80"/>
      <c r="D314" s="80"/>
      <c r="E314" s="80"/>
      <c r="F314" s="80"/>
      <c r="G314" s="74"/>
      <c r="H314" s="74"/>
      <c r="I314" s="17"/>
      <c r="J314" s="17"/>
      <c r="K314" s="17"/>
      <c r="L314" s="17"/>
    </row>
    <row r="315" spans="1:12" ht="18.75" x14ac:dyDescent="0.2">
      <c r="A315" s="103"/>
      <c r="B315" s="21"/>
      <c r="C315" s="21"/>
      <c r="D315" s="21"/>
      <c r="E315" s="21"/>
      <c r="F315" s="21"/>
      <c r="G315" s="41"/>
      <c r="H315" s="41"/>
      <c r="I315" s="29"/>
      <c r="J315" s="29"/>
      <c r="K315" s="29"/>
      <c r="L315" s="29"/>
    </row>
  </sheetData>
  <mergeCells count="92">
    <mergeCell ref="P80:P81"/>
    <mergeCell ref="V80:V81"/>
    <mergeCell ref="W80:W81"/>
    <mergeCell ref="Q80:Q81"/>
    <mergeCell ref="R80:R81"/>
    <mergeCell ref="S80:S81"/>
    <mergeCell ref="T80:T81"/>
    <mergeCell ref="U80:U81"/>
    <mergeCell ref="P10:S10"/>
    <mergeCell ref="T10:W10"/>
    <mergeCell ref="L9:W9"/>
    <mergeCell ref="S62:S63"/>
    <mergeCell ref="D76:D79"/>
    <mergeCell ref="O68:O69"/>
    <mergeCell ref="P68:P69"/>
    <mergeCell ref="A74:G74"/>
    <mergeCell ref="L62:L63"/>
    <mergeCell ref="M62:M63"/>
    <mergeCell ref="S68:S69"/>
    <mergeCell ref="A75:W75"/>
    <mergeCell ref="A68:A69"/>
    <mergeCell ref="D68:D73"/>
    <mergeCell ref="B15:B27"/>
    <mergeCell ref="N62:N63"/>
    <mergeCell ref="L99:N99"/>
    <mergeCell ref="L98:O98"/>
    <mergeCell ref="G93:O93"/>
    <mergeCell ref="G95:L95"/>
    <mergeCell ref="L97:O97"/>
    <mergeCell ref="M68:M69"/>
    <mergeCell ref="N68:N69"/>
    <mergeCell ref="L68:L69"/>
    <mergeCell ref="G94:O94"/>
    <mergeCell ref="A89:G89"/>
    <mergeCell ref="A90:G90"/>
    <mergeCell ref="L80:L81"/>
    <mergeCell ref="M80:M81"/>
    <mergeCell ref="N80:N81"/>
    <mergeCell ref="O80:O81"/>
    <mergeCell ref="A80:A81"/>
    <mergeCell ref="E80:E81"/>
    <mergeCell ref="F80:F81"/>
    <mergeCell ref="B77:B88"/>
    <mergeCell ref="C76:C88"/>
    <mergeCell ref="C15:C27"/>
    <mergeCell ref="D15:D27"/>
    <mergeCell ref="B29:B73"/>
    <mergeCell ref="C29:C73"/>
    <mergeCell ref="A62:A63"/>
    <mergeCell ref="T62:T63"/>
    <mergeCell ref="U62:U63"/>
    <mergeCell ref="V62:V63"/>
    <mergeCell ref="W62:W63"/>
    <mergeCell ref="P62:P63"/>
    <mergeCell ref="Q62:Q63"/>
    <mergeCell ref="R62:R63"/>
    <mergeCell ref="I1:W1"/>
    <mergeCell ref="I2:W2"/>
    <mergeCell ref="I4:W4"/>
    <mergeCell ref="I5:W5"/>
    <mergeCell ref="A7:O7"/>
    <mergeCell ref="O62:O63"/>
    <mergeCell ref="A8:O8"/>
    <mergeCell ref="G9:G11"/>
    <mergeCell ref="D9:D11"/>
    <mergeCell ref="E10:E11"/>
    <mergeCell ref="F10:F11"/>
    <mergeCell ref="H10:H11"/>
    <mergeCell ref="I10:K10"/>
    <mergeCell ref="A9:A11"/>
    <mergeCell ref="B10:B11"/>
    <mergeCell ref="C10:C11"/>
    <mergeCell ref="H9:K9"/>
    <mergeCell ref="L10:O10"/>
    <mergeCell ref="E9:F9"/>
    <mergeCell ref="B9:C9"/>
    <mergeCell ref="A13:W13"/>
    <mergeCell ref="W68:W69"/>
    <mergeCell ref="Q68:Q69"/>
    <mergeCell ref="R68:R69"/>
    <mergeCell ref="T68:T69"/>
    <mergeCell ref="U68:U69"/>
    <mergeCell ref="V68:V69"/>
    <mergeCell ref="D87:D88"/>
    <mergeCell ref="D80:D86"/>
    <mergeCell ref="G33:G44"/>
    <mergeCell ref="E62:E63"/>
    <mergeCell ref="F62:F63"/>
    <mergeCell ref="D60:D67"/>
    <mergeCell ref="D29:D59"/>
    <mergeCell ref="E33:E44"/>
    <mergeCell ref="F33:F44"/>
  </mergeCells>
  <pageMargins left="0.55118110236220474" right="0.19685039370078741" top="0.6692913385826772" bottom="0.39370078740157483" header="0.39370078740157483" footer="0.78740157480314965"/>
  <pageSetup paperSize="9" scale="40" fitToHeight="0" orientation="landscape" r:id="rId1"/>
  <rowBreaks count="6" manualBreakCount="6">
    <brk id="59" max="22" man="1"/>
    <brk id="83" max="22" man="1"/>
    <brk id="104" max="12" man="1"/>
    <brk id="160" max="12" man="1"/>
    <brk id="184" max="12" man="1"/>
    <brk id="25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54"/>
  <sheetViews>
    <sheetView zoomScale="80" zoomScaleNormal="80" workbookViewId="0">
      <selection activeCell="L15" sqref="L15"/>
    </sheetView>
  </sheetViews>
  <sheetFormatPr defaultRowHeight="15" x14ac:dyDescent="0.25"/>
  <cols>
    <col min="1" max="1" width="7.28515625" customWidth="1"/>
    <col min="2" max="2" width="21.140625" customWidth="1"/>
    <col min="3" max="3" width="12.42578125" customWidth="1"/>
    <col min="4" max="4" width="23.42578125" customWidth="1"/>
    <col min="5" max="5" width="15.85546875" style="141" customWidth="1"/>
    <col min="6" max="6" width="15.42578125" customWidth="1"/>
    <col min="7" max="7" width="16.85546875" customWidth="1"/>
    <col min="8" max="8" width="17" customWidth="1"/>
    <col min="9" max="9" width="17.42578125" customWidth="1"/>
    <col min="11" max="11" width="19.7109375" customWidth="1"/>
    <col min="12" max="12" width="14.85546875" customWidth="1"/>
    <col min="13" max="13" width="15.140625" customWidth="1"/>
    <col min="14" max="14" width="14" customWidth="1"/>
  </cols>
  <sheetData>
    <row r="1" spans="1:14" x14ac:dyDescent="0.25">
      <c r="A1" s="118"/>
      <c r="B1" s="119"/>
      <c r="C1" s="119"/>
      <c r="D1" s="119"/>
      <c r="E1" s="119"/>
      <c r="F1" s="119"/>
      <c r="G1" s="119"/>
      <c r="H1" s="119"/>
      <c r="I1" s="120" t="s">
        <v>85</v>
      </c>
    </row>
    <row r="2" spans="1:14" x14ac:dyDescent="0.25">
      <c r="A2" s="324" t="s">
        <v>86</v>
      </c>
      <c r="B2" s="324"/>
      <c r="C2" s="324"/>
      <c r="D2" s="324"/>
      <c r="E2" s="324"/>
      <c r="F2" s="324"/>
      <c r="G2" s="324"/>
      <c r="H2" s="324"/>
      <c r="I2" s="324"/>
    </row>
    <row r="3" spans="1:14" x14ac:dyDescent="0.25">
      <c r="A3" s="325" t="s">
        <v>87</v>
      </c>
      <c r="B3" s="325"/>
      <c r="C3" s="325"/>
      <c r="D3" s="325"/>
      <c r="E3" s="325"/>
      <c r="F3" s="325"/>
      <c r="G3" s="325"/>
      <c r="H3" s="325"/>
      <c r="I3" s="325"/>
    </row>
    <row r="4" spans="1:14" x14ac:dyDescent="0.25">
      <c r="A4" s="121"/>
      <c r="B4" s="121"/>
      <c r="C4" s="121"/>
      <c r="D4" s="121"/>
      <c r="E4" s="121"/>
      <c r="F4" s="121"/>
      <c r="G4" s="121"/>
      <c r="H4" s="121"/>
      <c r="I4" s="121"/>
    </row>
    <row r="5" spans="1:14" x14ac:dyDescent="0.25">
      <c r="A5" s="326" t="s">
        <v>154</v>
      </c>
      <c r="B5" s="327" t="s">
        <v>88</v>
      </c>
      <c r="C5" s="327" t="s">
        <v>89</v>
      </c>
      <c r="D5" s="326" t="s">
        <v>90</v>
      </c>
      <c r="E5" s="326"/>
      <c r="F5" s="326"/>
      <c r="G5" s="326"/>
      <c r="H5" s="326"/>
      <c r="I5" s="326"/>
    </row>
    <row r="6" spans="1:14" ht="32.25" customHeight="1" x14ac:dyDescent="0.25">
      <c r="A6" s="326"/>
      <c r="B6" s="327"/>
      <c r="C6" s="327"/>
      <c r="D6" s="122" t="s">
        <v>91</v>
      </c>
      <c r="E6" s="122">
        <v>2016</v>
      </c>
      <c r="F6" s="122">
        <v>2017</v>
      </c>
      <c r="G6" s="122">
        <v>2018</v>
      </c>
      <c r="H6" s="122">
        <v>2019</v>
      </c>
      <c r="I6" s="122" t="s">
        <v>92</v>
      </c>
      <c r="K6" s="128"/>
      <c r="L6" s="128"/>
      <c r="M6" s="128"/>
    </row>
    <row r="7" spans="1:14" s="141" customFormat="1" ht="12.75" customHeight="1" x14ac:dyDescent="0.25">
      <c r="A7" s="219">
        <v>1</v>
      </c>
      <c r="B7" s="220">
        <v>2</v>
      </c>
      <c r="C7" s="218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K7" s="128"/>
      <c r="L7" s="128"/>
      <c r="M7" s="128"/>
    </row>
    <row r="8" spans="1:14" ht="15" customHeight="1" x14ac:dyDescent="0.25">
      <c r="A8" s="328" t="s">
        <v>93</v>
      </c>
      <c r="B8" s="329"/>
      <c r="C8" s="337"/>
      <c r="D8" s="150" t="s">
        <v>94</v>
      </c>
      <c r="E8" s="142">
        <f>E9+E10+E11+E12</f>
        <v>234079085.46000001</v>
      </c>
      <c r="F8" s="123">
        <f>F9+F10+F11+F12</f>
        <v>149180197.65000001</v>
      </c>
      <c r="G8" s="123">
        <f>G9+G10+G11+G12</f>
        <v>151574928</v>
      </c>
      <c r="H8" s="123">
        <f t="shared" ref="H8" si="0">H9+H10+H11+H12</f>
        <v>190921983</v>
      </c>
      <c r="I8" s="142">
        <f>SUM(I9:I12)</f>
        <v>725756194.11000001</v>
      </c>
      <c r="K8" s="128"/>
      <c r="L8" s="128"/>
      <c r="M8" s="128"/>
    </row>
    <row r="9" spans="1:14" ht="16.5" customHeight="1" x14ac:dyDescent="0.25">
      <c r="A9" s="330"/>
      <c r="B9" s="331"/>
      <c r="C9" s="337"/>
      <c r="D9" s="124" t="s">
        <v>95</v>
      </c>
      <c r="E9" s="142">
        <v>0</v>
      </c>
      <c r="F9" s="125">
        <f>F14+F19</f>
        <v>0</v>
      </c>
      <c r="G9" s="125">
        <f t="shared" ref="G9:H9" si="1">G14+G19</f>
        <v>0</v>
      </c>
      <c r="H9" s="125">
        <f t="shared" si="1"/>
        <v>0</v>
      </c>
      <c r="I9" s="142">
        <f t="shared" ref="I9:I22" si="2">SUM(E9:H9)</f>
        <v>0</v>
      </c>
      <c r="K9" s="128"/>
    </row>
    <row r="10" spans="1:14" ht="15" customHeight="1" x14ac:dyDescent="0.25">
      <c r="A10" s="330"/>
      <c r="B10" s="331"/>
      <c r="C10" s="337"/>
      <c r="D10" s="124" t="s">
        <v>96</v>
      </c>
      <c r="E10" s="142">
        <f>E15+E20+E25</f>
        <v>7449646.4900000002</v>
      </c>
      <c r="F10" s="125">
        <f>F20+F15+F25</f>
        <v>5473700</v>
      </c>
      <c r="G10" s="125">
        <f t="shared" ref="G10:H10" si="3">G20</f>
        <v>0</v>
      </c>
      <c r="H10" s="125">
        <f t="shared" si="3"/>
        <v>0</v>
      </c>
      <c r="I10" s="142">
        <f>SUM(E10:H10)</f>
        <v>12923346.49</v>
      </c>
    </row>
    <row r="11" spans="1:14" ht="18" customHeight="1" x14ac:dyDescent="0.25">
      <c r="A11" s="330"/>
      <c r="B11" s="331"/>
      <c r="C11" s="337"/>
      <c r="D11" s="124" t="s">
        <v>97</v>
      </c>
      <c r="E11" s="142">
        <f>E16+E21+E26</f>
        <v>226629438.97</v>
      </c>
      <c r="F11" s="125">
        <f>F21+F16+F26</f>
        <v>143706497.65000001</v>
      </c>
      <c r="G11" s="125">
        <f>G21+G16+G26</f>
        <v>151574928</v>
      </c>
      <c r="H11" s="125">
        <f>H21+H16+H26</f>
        <v>190921983</v>
      </c>
      <c r="I11" s="142">
        <f>SUM(E11:H11)</f>
        <v>712832847.62</v>
      </c>
      <c r="K11" s="128"/>
      <c r="L11" s="128"/>
      <c r="M11" s="128"/>
    </row>
    <row r="12" spans="1:14" ht="25.5" customHeight="1" x14ac:dyDescent="0.25">
      <c r="A12" s="330"/>
      <c r="B12" s="331"/>
      <c r="C12" s="337"/>
      <c r="D12" s="124" t="s">
        <v>98</v>
      </c>
      <c r="E12" s="142">
        <v>0</v>
      </c>
      <c r="F12" s="125">
        <f>F17+F22+F27</f>
        <v>0</v>
      </c>
      <c r="G12" s="125">
        <f>G17+G22+G27</f>
        <v>0</v>
      </c>
      <c r="H12" s="125">
        <v>0</v>
      </c>
      <c r="I12" s="142">
        <f t="shared" si="2"/>
        <v>0</v>
      </c>
      <c r="K12" s="128"/>
      <c r="L12" s="128"/>
      <c r="M12" s="128"/>
    </row>
    <row r="13" spans="1:14" x14ac:dyDescent="0.25">
      <c r="A13" s="330"/>
      <c r="B13" s="331"/>
      <c r="C13" s="326" t="s">
        <v>99</v>
      </c>
      <c r="D13" s="150" t="s">
        <v>94</v>
      </c>
      <c r="E13" s="142">
        <f>E14+E15+E16+E17</f>
        <v>2149999</v>
      </c>
      <c r="F13" s="123">
        <f>F14+F15+F16+F17</f>
        <v>0</v>
      </c>
      <c r="G13" s="123">
        <f t="shared" ref="G13:H13" si="4">G14+G15+G16+G17</f>
        <v>0</v>
      </c>
      <c r="H13" s="123">
        <f t="shared" si="4"/>
        <v>0</v>
      </c>
      <c r="I13" s="142">
        <f>SUM(E13:H13)</f>
        <v>2149999</v>
      </c>
      <c r="K13" s="128"/>
      <c r="L13" s="128"/>
      <c r="N13" s="133"/>
    </row>
    <row r="14" spans="1:14" ht="15" customHeight="1" x14ac:dyDescent="0.25">
      <c r="A14" s="330"/>
      <c r="B14" s="331"/>
      <c r="C14" s="326"/>
      <c r="D14" s="124" t="s">
        <v>95</v>
      </c>
      <c r="E14" s="142">
        <v>0</v>
      </c>
      <c r="F14" s="125">
        <f>F30</f>
        <v>0</v>
      </c>
      <c r="G14" s="125">
        <f t="shared" ref="G14:H14" si="5">G30</f>
        <v>0</v>
      </c>
      <c r="H14" s="125">
        <f t="shared" si="5"/>
        <v>0</v>
      </c>
      <c r="I14" s="142">
        <f t="shared" si="2"/>
        <v>0</v>
      </c>
      <c r="N14" s="133"/>
    </row>
    <row r="15" spans="1:14" ht="18.75" customHeight="1" x14ac:dyDescent="0.25">
      <c r="A15" s="330"/>
      <c r="B15" s="331"/>
      <c r="C15" s="326"/>
      <c r="D15" s="124" t="s">
        <v>96</v>
      </c>
      <c r="E15" s="142">
        <v>0</v>
      </c>
      <c r="F15" s="125">
        <f>F31</f>
        <v>0</v>
      </c>
      <c r="G15" s="125">
        <f t="shared" ref="G15:H15" si="6">G31</f>
        <v>0</v>
      </c>
      <c r="H15" s="125">
        <f t="shared" si="6"/>
        <v>0</v>
      </c>
      <c r="I15" s="142">
        <f t="shared" si="2"/>
        <v>0</v>
      </c>
      <c r="N15" s="133"/>
    </row>
    <row r="16" spans="1:14" ht="15.75" customHeight="1" x14ac:dyDescent="0.25">
      <c r="A16" s="330"/>
      <c r="B16" s="331"/>
      <c r="C16" s="326"/>
      <c r="D16" s="124" t="s">
        <v>97</v>
      </c>
      <c r="E16" s="142">
        <v>2149999</v>
      </c>
      <c r="F16" s="125">
        <f>F32</f>
        <v>0</v>
      </c>
      <c r="G16" s="125">
        <f t="shared" ref="G16:H16" si="7">G32</f>
        <v>0</v>
      </c>
      <c r="H16" s="125">
        <f t="shared" si="7"/>
        <v>0</v>
      </c>
      <c r="I16" s="142">
        <f t="shared" si="2"/>
        <v>2149999</v>
      </c>
      <c r="N16" s="133"/>
    </row>
    <row r="17" spans="1:14" ht="30" customHeight="1" x14ac:dyDescent="0.25">
      <c r="A17" s="330"/>
      <c r="B17" s="331"/>
      <c r="C17" s="326"/>
      <c r="D17" s="124" t="s">
        <v>98</v>
      </c>
      <c r="E17" s="142">
        <v>0</v>
      </c>
      <c r="F17" s="125">
        <v>0</v>
      </c>
      <c r="G17" s="125">
        <v>0</v>
      </c>
      <c r="H17" s="125">
        <v>0</v>
      </c>
      <c r="I17" s="142">
        <f t="shared" si="2"/>
        <v>0</v>
      </c>
      <c r="N17" s="133"/>
    </row>
    <row r="18" spans="1:14" x14ac:dyDescent="0.25">
      <c r="A18" s="330"/>
      <c r="B18" s="331"/>
      <c r="C18" s="326" t="s">
        <v>1</v>
      </c>
      <c r="D18" s="150" t="s">
        <v>94</v>
      </c>
      <c r="E18" s="142">
        <f>E19+E20+E21+E22</f>
        <v>231093798.06999999</v>
      </c>
      <c r="F18" s="123">
        <f>F19+F20+F21+F22</f>
        <v>149180197.65000001</v>
      </c>
      <c r="G18" s="123">
        <f t="shared" ref="G18:H18" si="8">G19+G20+G21+G22</f>
        <v>151574928</v>
      </c>
      <c r="H18" s="123">
        <f t="shared" si="8"/>
        <v>190921983</v>
      </c>
      <c r="I18" s="142">
        <f>SUM(I19:I22)</f>
        <v>722770906.72000003</v>
      </c>
      <c r="K18" s="128"/>
      <c r="N18" s="133"/>
    </row>
    <row r="19" spans="1:14" ht="18.75" customHeight="1" x14ac:dyDescent="0.25">
      <c r="A19" s="330"/>
      <c r="B19" s="331"/>
      <c r="C19" s="326"/>
      <c r="D19" s="124" t="s">
        <v>95</v>
      </c>
      <c r="E19" s="142">
        <v>0</v>
      </c>
      <c r="F19" s="125">
        <f>F46+F35</f>
        <v>0</v>
      </c>
      <c r="G19" s="125">
        <f t="shared" ref="G19:H19" si="9">G46+G35</f>
        <v>0</v>
      </c>
      <c r="H19" s="125">
        <f t="shared" si="9"/>
        <v>0</v>
      </c>
      <c r="I19" s="142">
        <f>SUM(E19:H19)</f>
        <v>0</v>
      </c>
      <c r="K19" s="128"/>
      <c r="N19" s="128"/>
    </row>
    <row r="20" spans="1:14" ht="16.5" customHeight="1" x14ac:dyDescent="0.25">
      <c r="A20" s="330"/>
      <c r="B20" s="331"/>
      <c r="C20" s="326"/>
      <c r="D20" s="124" t="s">
        <v>96</v>
      </c>
      <c r="E20" s="142">
        <f>E36+E52</f>
        <v>7139858.1000000006</v>
      </c>
      <c r="F20" s="125">
        <f>F41+F52</f>
        <v>5473700</v>
      </c>
      <c r="G20" s="125">
        <v>0</v>
      </c>
      <c r="H20" s="125">
        <v>0</v>
      </c>
      <c r="I20" s="125">
        <f>SUM(E20:H20)</f>
        <v>12613558.100000001</v>
      </c>
      <c r="K20" s="128"/>
    </row>
    <row r="21" spans="1:14" ht="18" customHeight="1" x14ac:dyDescent="0.25">
      <c r="A21" s="330"/>
      <c r="B21" s="331"/>
      <c r="C21" s="326"/>
      <c r="D21" s="124" t="s">
        <v>97</v>
      </c>
      <c r="E21" s="142">
        <f>E37+E53</f>
        <v>223953939.97</v>
      </c>
      <c r="F21" s="125">
        <f>F42+F53</f>
        <v>143706497.65000001</v>
      </c>
      <c r="G21" s="125">
        <f t="shared" ref="G21:H21" si="10">G42+G53</f>
        <v>151574928</v>
      </c>
      <c r="H21" s="125">
        <f t="shared" si="10"/>
        <v>190921983</v>
      </c>
      <c r="I21" s="125">
        <f>SUM(E21:H21)</f>
        <v>710157348.62</v>
      </c>
      <c r="K21" s="128"/>
    </row>
    <row r="22" spans="1:14" ht="26.25" customHeight="1" x14ac:dyDescent="0.25">
      <c r="A22" s="330"/>
      <c r="B22" s="331"/>
      <c r="C22" s="326"/>
      <c r="D22" s="124" t="s">
        <v>98</v>
      </c>
      <c r="E22" s="142">
        <v>0</v>
      </c>
      <c r="F22" s="125">
        <v>0</v>
      </c>
      <c r="G22" s="125">
        <v>0</v>
      </c>
      <c r="H22" s="125">
        <v>0</v>
      </c>
      <c r="I22" s="142">
        <f t="shared" si="2"/>
        <v>0</v>
      </c>
      <c r="K22" s="128"/>
    </row>
    <row r="23" spans="1:14" ht="17.25" customHeight="1" x14ac:dyDescent="0.25">
      <c r="A23" s="330"/>
      <c r="B23" s="331"/>
      <c r="C23" s="334" t="s">
        <v>116</v>
      </c>
      <c r="D23" s="150" t="s">
        <v>94</v>
      </c>
      <c r="E23" s="125">
        <f>E24+E25+E26+E27</f>
        <v>835288.39</v>
      </c>
      <c r="F23" s="125">
        <f>F24+F25+F26+F27</f>
        <v>0</v>
      </c>
      <c r="G23" s="125">
        <f>G24+G25+G26+G27</f>
        <v>0</v>
      </c>
      <c r="H23" s="125">
        <f>H24+H25+H26+H27</f>
        <v>0</v>
      </c>
      <c r="I23" s="142">
        <f>I24+I25+I26+I27</f>
        <v>835288.39</v>
      </c>
      <c r="K23" s="128"/>
    </row>
    <row r="24" spans="1:14" ht="18.75" customHeight="1" x14ac:dyDescent="0.25">
      <c r="A24" s="330"/>
      <c r="B24" s="331"/>
      <c r="C24" s="335"/>
      <c r="D24" s="124" t="s">
        <v>95</v>
      </c>
      <c r="E24" s="125">
        <v>0</v>
      </c>
      <c r="F24" s="125">
        <f>F46</f>
        <v>0</v>
      </c>
      <c r="G24" s="125">
        <f t="shared" ref="G24:H24" si="11">G46</f>
        <v>0</v>
      </c>
      <c r="H24" s="125">
        <f t="shared" si="11"/>
        <v>0</v>
      </c>
      <c r="I24" s="142">
        <f>F24+G24+H24+E24</f>
        <v>0</v>
      </c>
    </row>
    <row r="25" spans="1:14" ht="18" customHeight="1" x14ac:dyDescent="0.25">
      <c r="A25" s="330"/>
      <c r="B25" s="331"/>
      <c r="C25" s="335"/>
      <c r="D25" s="124" t="s">
        <v>96</v>
      </c>
      <c r="E25" s="125">
        <f>E47</f>
        <v>309788.39</v>
      </c>
      <c r="F25" s="125">
        <f>F47</f>
        <v>0</v>
      </c>
      <c r="G25" s="125">
        <f>G47</f>
        <v>0</v>
      </c>
      <c r="H25" s="125">
        <f>H47</f>
        <v>0</v>
      </c>
      <c r="I25" s="142">
        <f>F25+G25+H25+E25</f>
        <v>309788.39</v>
      </c>
    </row>
    <row r="26" spans="1:14" ht="15" customHeight="1" x14ac:dyDescent="0.25">
      <c r="A26" s="330"/>
      <c r="B26" s="331"/>
      <c r="C26" s="335"/>
      <c r="D26" s="124" t="s">
        <v>97</v>
      </c>
      <c r="E26" s="125">
        <f>E48</f>
        <v>525500</v>
      </c>
      <c r="F26" s="125">
        <f>0</f>
        <v>0</v>
      </c>
      <c r="G26" s="125">
        <f t="shared" ref="G26:H26" si="12">G48</f>
        <v>0</v>
      </c>
      <c r="H26" s="125">
        <f t="shared" si="12"/>
        <v>0</v>
      </c>
      <c r="I26" s="142">
        <f>F26+G26+H26+E26</f>
        <v>525500</v>
      </c>
      <c r="K26" s="128"/>
    </row>
    <row r="27" spans="1:14" ht="26.25" customHeight="1" x14ac:dyDescent="0.25">
      <c r="A27" s="332"/>
      <c r="B27" s="333"/>
      <c r="C27" s="336"/>
      <c r="D27" s="124" t="s">
        <v>98</v>
      </c>
      <c r="E27" s="125">
        <v>0</v>
      </c>
      <c r="F27" s="125">
        <v>0</v>
      </c>
      <c r="G27" s="125">
        <v>0</v>
      </c>
      <c r="H27" s="125">
        <v>0</v>
      </c>
      <c r="I27" s="142">
        <f>F27+G27+H27+E27</f>
        <v>0</v>
      </c>
    </row>
    <row r="28" spans="1:14" x14ac:dyDescent="0.25">
      <c r="A28" s="317" t="s">
        <v>26</v>
      </c>
      <c r="B28" s="317"/>
      <c r="C28" s="317"/>
      <c r="D28" s="317"/>
      <c r="E28" s="317"/>
      <c r="F28" s="317"/>
      <c r="G28" s="317"/>
      <c r="H28" s="317"/>
      <c r="I28" s="317"/>
      <c r="K28" s="128"/>
    </row>
    <row r="29" spans="1:14" x14ac:dyDescent="0.25">
      <c r="A29" s="315" t="s">
        <v>100</v>
      </c>
      <c r="B29" s="316" t="s">
        <v>101</v>
      </c>
      <c r="C29" s="316" t="s">
        <v>99</v>
      </c>
      <c r="D29" s="180" t="s">
        <v>94</v>
      </c>
      <c r="E29" s="142">
        <f>E30+E31+E32+E33</f>
        <v>2149999</v>
      </c>
      <c r="F29" s="142">
        <f>F30+F31+F32+F33</f>
        <v>0</v>
      </c>
      <c r="G29" s="142">
        <f t="shared" ref="G29:H29" si="13">G30+G31+G32+G33</f>
        <v>0</v>
      </c>
      <c r="H29" s="142">
        <f t="shared" si="13"/>
        <v>0</v>
      </c>
      <c r="I29" s="142">
        <f>SUM(E29:H29)</f>
        <v>2149999</v>
      </c>
      <c r="K29" s="128"/>
      <c r="L29" s="128"/>
      <c r="M29" s="128"/>
    </row>
    <row r="30" spans="1:14" ht="18.75" customHeight="1" x14ac:dyDescent="0.25">
      <c r="A30" s="315"/>
      <c r="B30" s="316"/>
      <c r="C30" s="316"/>
      <c r="D30" s="124" t="s">
        <v>95</v>
      </c>
      <c r="E30" s="142">
        <v>0</v>
      </c>
      <c r="F30" s="142">
        <v>0</v>
      </c>
      <c r="G30" s="142">
        <v>0</v>
      </c>
      <c r="H30" s="142">
        <v>0</v>
      </c>
      <c r="I30" s="142">
        <f t="shared" ref="I30:I33" si="14">F30+G30+H30+E30</f>
        <v>0</v>
      </c>
      <c r="L30" s="128"/>
    </row>
    <row r="31" spans="1:14" ht="18" customHeight="1" x14ac:dyDescent="0.25">
      <c r="A31" s="315"/>
      <c r="B31" s="316"/>
      <c r="C31" s="316"/>
      <c r="D31" s="124" t="s">
        <v>96</v>
      </c>
      <c r="E31" s="142">
        <v>0</v>
      </c>
      <c r="F31" s="142">
        <v>0</v>
      </c>
      <c r="G31" s="142">
        <v>0</v>
      </c>
      <c r="H31" s="142">
        <v>0</v>
      </c>
      <c r="I31" s="142">
        <f t="shared" si="14"/>
        <v>0</v>
      </c>
    </row>
    <row r="32" spans="1:14" ht="18.75" customHeight="1" x14ac:dyDescent="0.25">
      <c r="A32" s="315"/>
      <c r="B32" s="316"/>
      <c r="C32" s="316"/>
      <c r="D32" s="124" t="s">
        <v>97</v>
      </c>
      <c r="E32" s="142">
        <v>2149999</v>
      </c>
      <c r="F32" s="142">
        <f>'Комплексный план'!I14</f>
        <v>0</v>
      </c>
      <c r="G32" s="142">
        <f>'Комплексный план'!J14</f>
        <v>0</v>
      </c>
      <c r="H32" s="142">
        <f>'Комплексный план'!K14</f>
        <v>0</v>
      </c>
      <c r="I32" s="142">
        <f t="shared" si="14"/>
        <v>2149999</v>
      </c>
    </row>
    <row r="33" spans="1:13" ht="25.5" customHeight="1" x14ac:dyDescent="0.25">
      <c r="A33" s="315"/>
      <c r="B33" s="316"/>
      <c r="C33" s="316"/>
      <c r="D33" s="124" t="s">
        <v>98</v>
      </c>
      <c r="E33" s="142">
        <v>0</v>
      </c>
      <c r="F33" s="125">
        <v>0</v>
      </c>
      <c r="G33" s="125">
        <v>0</v>
      </c>
      <c r="H33" s="125">
        <v>0</v>
      </c>
      <c r="I33" s="142">
        <f t="shared" si="14"/>
        <v>0</v>
      </c>
    </row>
    <row r="34" spans="1:13" x14ac:dyDescent="0.25">
      <c r="A34" s="315" t="s">
        <v>102</v>
      </c>
      <c r="B34" s="316" t="s">
        <v>103</v>
      </c>
      <c r="C34" s="316" t="s">
        <v>1</v>
      </c>
      <c r="D34" s="180" t="s">
        <v>94</v>
      </c>
      <c r="E34" s="142">
        <f>E35+E36+E37+E38</f>
        <v>228338275.44</v>
      </c>
      <c r="F34" s="142">
        <v>0</v>
      </c>
      <c r="G34" s="142">
        <v>0</v>
      </c>
      <c r="H34" s="142">
        <v>0</v>
      </c>
      <c r="I34" s="142">
        <f>SUM(E34:H34)</f>
        <v>228338275.44</v>
      </c>
      <c r="K34" s="128"/>
    </row>
    <row r="35" spans="1:13" ht="15.75" customHeight="1" x14ac:dyDescent="0.25">
      <c r="A35" s="315"/>
      <c r="B35" s="316"/>
      <c r="C35" s="316"/>
      <c r="D35" s="124" t="s">
        <v>95</v>
      </c>
      <c r="E35" s="142">
        <v>0</v>
      </c>
      <c r="F35" s="142">
        <v>0</v>
      </c>
      <c r="G35" s="142">
        <v>0</v>
      </c>
      <c r="H35" s="142">
        <v>0</v>
      </c>
      <c r="I35" s="142">
        <f t="shared" ref="I35:I38" si="15">SUM(E35:H35)</f>
        <v>0</v>
      </c>
    </row>
    <row r="36" spans="1:13" ht="14.25" customHeight="1" x14ac:dyDescent="0.25">
      <c r="A36" s="315"/>
      <c r="B36" s="316"/>
      <c r="C36" s="316"/>
      <c r="D36" s="124" t="s">
        <v>96</v>
      </c>
      <c r="E36" s="142">
        <v>5065146.49</v>
      </c>
      <c r="F36" s="142">
        <v>0</v>
      </c>
      <c r="G36" s="142">
        <v>0</v>
      </c>
      <c r="H36" s="142">
        <v>0</v>
      </c>
      <c r="I36" s="142">
        <f t="shared" si="15"/>
        <v>5065146.49</v>
      </c>
    </row>
    <row r="37" spans="1:13" ht="16.5" customHeight="1" x14ac:dyDescent="0.25">
      <c r="A37" s="315"/>
      <c r="B37" s="316"/>
      <c r="C37" s="316"/>
      <c r="D37" s="124" t="s">
        <v>97</v>
      </c>
      <c r="E37" s="142">
        <v>223273128.94999999</v>
      </c>
      <c r="F37" s="142">
        <v>0</v>
      </c>
      <c r="G37" s="142">
        <v>0</v>
      </c>
      <c r="H37" s="142">
        <v>0</v>
      </c>
      <c r="I37" s="142">
        <f t="shared" si="15"/>
        <v>223273128.94999999</v>
      </c>
      <c r="K37" s="128"/>
    </row>
    <row r="38" spans="1:13" ht="24.75" customHeight="1" x14ac:dyDescent="0.25">
      <c r="A38" s="315"/>
      <c r="B38" s="316"/>
      <c r="C38" s="316"/>
      <c r="D38" s="124" t="s">
        <v>98</v>
      </c>
      <c r="E38" s="142">
        <v>0</v>
      </c>
      <c r="F38" s="142">
        <v>0</v>
      </c>
      <c r="G38" s="142">
        <v>0</v>
      </c>
      <c r="H38" s="142">
        <v>0</v>
      </c>
      <c r="I38" s="142">
        <f t="shared" si="15"/>
        <v>0</v>
      </c>
      <c r="L38" s="128"/>
    </row>
    <row r="39" spans="1:13" s="141" customFormat="1" ht="15.75" customHeight="1" x14ac:dyDescent="0.25">
      <c r="A39" s="321" t="s">
        <v>151</v>
      </c>
      <c r="B39" s="318" t="s">
        <v>222</v>
      </c>
      <c r="C39" s="318" t="s">
        <v>1</v>
      </c>
      <c r="D39" s="239" t="s">
        <v>94</v>
      </c>
      <c r="E39" s="142">
        <v>0</v>
      </c>
      <c r="F39" s="142">
        <f>SUM(F40:F43)</f>
        <v>144157597.65000001</v>
      </c>
      <c r="G39" s="142">
        <f t="shared" ref="G39:H39" si="16">SUM(G40:G43)</f>
        <v>151049428</v>
      </c>
      <c r="H39" s="142">
        <f t="shared" si="16"/>
        <v>190396483</v>
      </c>
      <c r="I39" s="142">
        <f>SUM(E39:H39)</f>
        <v>485603508.64999998</v>
      </c>
      <c r="L39" s="128"/>
    </row>
    <row r="40" spans="1:13" s="141" customFormat="1" ht="15.75" customHeight="1" x14ac:dyDescent="0.25">
      <c r="A40" s="322"/>
      <c r="B40" s="319"/>
      <c r="C40" s="319"/>
      <c r="D40" s="124" t="s">
        <v>95</v>
      </c>
      <c r="E40" s="142">
        <v>0</v>
      </c>
      <c r="F40" s="142">
        <v>0</v>
      </c>
      <c r="G40" s="142">
        <v>0</v>
      </c>
      <c r="H40" s="142">
        <v>0</v>
      </c>
      <c r="I40" s="142">
        <f t="shared" ref="I40:I43" si="17">SUM(E40:H40)</f>
        <v>0</v>
      </c>
      <c r="L40" s="128"/>
    </row>
    <row r="41" spans="1:13" s="141" customFormat="1" ht="15.75" customHeight="1" x14ac:dyDescent="0.25">
      <c r="A41" s="322"/>
      <c r="B41" s="319"/>
      <c r="C41" s="319"/>
      <c r="D41" s="124" t="s">
        <v>96</v>
      </c>
      <c r="E41" s="142">
        <v>0</v>
      </c>
      <c r="F41" s="142">
        <f>'Комплексный план'!I63+'Комплексный план'!I69</f>
        <v>3126600</v>
      </c>
      <c r="G41" s="142">
        <v>0</v>
      </c>
      <c r="H41" s="142">
        <v>0</v>
      </c>
      <c r="I41" s="142">
        <f t="shared" si="17"/>
        <v>3126600</v>
      </c>
      <c r="L41" s="128"/>
    </row>
    <row r="42" spans="1:13" s="141" customFormat="1" ht="15.75" customHeight="1" x14ac:dyDescent="0.25">
      <c r="A42" s="322"/>
      <c r="B42" s="319"/>
      <c r="C42" s="319"/>
      <c r="D42" s="124" t="s">
        <v>97</v>
      </c>
      <c r="E42" s="142">
        <v>0</v>
      </c>
      <c r="F42" s="142">
        <f>'Комплексный план'!I29+'Комплексный план'!I33+'Комплексный план'!I48+'Комплексный план'!I50+'Комплексный план'!I55+'Комплексный план'!I58+'Комплексный план'!I60+'Комплексный план'!I68+'Комплексный план'!I62</f>
        <v>141030997.65000001</v>
      </c>
      <c r="G42" s="142">
        <f>'Комплексный план'!J29+'Комплексный план'!J33+'Комплексный план'!J48+'Комплексный план'!J50+'Комплексный план'!J55+'Комплексный план'!J58+'Комплексный план'!J60+'Комплексный план'!J68+'Комплексный план'!J62</f>
        <v>151049428</v>
      </c>
      <c r="H42" s="142">
        <f>'Комплексный план'!K29+'Комплексный план'!K33+'Комплексный план'!K48+'Комплексный план'!K50+'Комплексный план'!K55+'Комплексный план'!K58+'Комплексный план'!K60+'Комплексный план'!K68+'Комплексный план'!K62</f>
        <v>190396483</v>
      </c>
      <c r="I42" s="142">
        <f t="shared" si="17"/>
        <v>482476908.64999998</v>
      </c>
      <c r="L42" s="128"/>
    </row>
    <row r="43" spans="1:13" s="141" customFormat="1" ht="27" customHeight="1" x14ac:dyDescent="0.25">
      <c r="A43" s="323"/>
      <c r="B43" s="320"/>
      <c r="C43" s="320"/>
      <c r="D43" s="124" t="s">
        <v>98</v>
      </c>
      <c r="E43" s="142">
        <v>0</v>
      </c>
      <c r="F43" s="142">
        <v>0</v>
      </c>
      <c r="G43" s="142">
        <v>0</v>
      </c>
      <c r="H43" s="142">
        <v>0</v>
      </c>
      <c r="I43" s="142">
        <f t="shared" si="17"/>
        <v>0</v>
      </c>
      <c r="L43" s="128"/>
    </row>
    <row r="44" spans="1:13" x14ac:dyDescent="0.25">
      <c r="A44" s="317" t="s">
        <v>104</v>
      </c>
      <c r="B44" s="317"/>
      <c r="C44" s="317"/>
      <c r="D44" s="317"/>
      <c r="E44" s="317"/>
      <c r="F44" s="317"/>
      <c r="G44" s="317"/>
      <c r="H44" s="317"/>
      <c r="I44" s="317"/>
      <c r="L44" s="128"/>
    </row>
    <row r="45" spans="1:13" ht="15" customHeight="1" x14ac:dyDescent="0.25">
      <c r="A45" s="314" t="s">
        <v>117</v>
      </c>
      <c r="B45" s="313" t="s">
        <v>106</v>
      </c>
      <c r="C45" s="316" t="s">
        <v>116</v>
      </c>
      <c r="D45" s="180" t="s">
        <v>94</v>
      </c>
      <c r="E45" s="142">
        <f>E46+E47+E48+E49</f>
        <v>835288.39</v>
      </c>
      <c r="F45" s="142">
        <v>0</v>
      </c>
      <c r="G45" s="142">
        <f t="shared" ref="G45:H45" si="18">G46+G47+G48+G49</f>
        <v>0</v>
      </c>
      <c r="H45" s="142">
        <f t="shared" si="18"/>
        <v>0</v>
      </c>
      <c r="I45" s="142">
        <f>F45+G45+H45+E45</f>
        <v>835288.39</v>
      </c>
      <c r="K45" s="128"/>
      <c r="L45" s="128"/>
      <c r="M45" s="128"/>
    </row>
    <row r="46" spans="1:13" x14ac:dyDescent="0.25">
      <c r="A46" s="314"/>
      <c r="B46" s="313"/>
      <c r="C46" s="316"/>
      <c r="D46" s="180" t="s">
        <v>95</v>
      </c>
      <c r="E46" s="142">
        <v>0</v>
      </c>
      <c r="F46" s="142">
        <v>0</v>
      </c>
      <c r="G46" s="142">
        <v>0</v>
      </c>
      <c r="H46" s="142">
        <v>0</v>
      </c>
      <c r="I46" s="142">
        <f t="shared" ref="I46:I47" si="19">F46+G46+H46+E46</f>
        <v>0</v>
      </c>
      <c r="K46" s="128"/>
    </row>
    <row r="47" spans="1:13" x14ac:dyDescent="0.25">
      <c r="A47" s="314"/>
      <c r="B47" s="313"/>
      <c r="C47" s="316"/>
      <c r="D47" s="180" t="s">
        <v>96</v>
      </c>
      <c r="E47" s="142">
        <v>309788.39</v>
      </c>
      <c r="F47" s="142">
        <v>0</v>
      </c>
      <c r="G47" s="142">
        <v>0</v>
      </c>
      <c r="H47" s="142">
        <v>0</v>
      </c>
      <c r="I47" s="142">
        <f t="shared" si="19"/>
        <v>309788.39</v>
      </c>
      <c r="K47" s="128"/>
    </row>
    <row r="48" spans="1:13" x14ac:dyDescent="0.25">
      <c r="A48" s="314"/>
      <c r="B48" s="313"/>
      <c r="C48" s="316"/>
      <c r="D48" s="180" t="s">
        <v>97</v>
      </c>
      <c r="E48" s="142">
        <v>525500</v>
      </c>
      <c r="F48" s="142">
        <v>0</v>
      </c>
      <c r="G48" s="142">
        <v>0</v>
      </c>
      <c r="H48" s="142">
        <v>0</v>
      </c>
      <c r="I48" s="142">
        <f>F48+G48+H48+E48</f>
        <v>525500</v>
      </c>
    </row>
    <row r="49" spans="1:9" ht="25.5" x14ac:dyDescent="0.25">
      <c r="A49" s="314"/>
      <c r="B49" s="313"/>
      <c r="C49" s="316"/>
      <c r="D49" s="181" t="s">
        <v>98</v>
      </c>
      <c r="E49" s="125">
        <v>0</v>
      </c>
      <c r="F49" s="221">
        <v>0</v>
      </c>
      <c r="G49" s="142">
        <v>0</v>
      </c>
      <c r="H49" s="142">
        <v>0</v>
      </c>
      <c r="I49" s="142">
        <f>F54+G49+H49+E49</f>
        <v>0</v>
      </c>
    </row>
    <row r="50" spans="1:9" x14ac:dyDescent="0.25">
      <c r="A50" s="314"/>
      <c r="B50" s="313"/>
      <c r="C50" s="310" t="s">
        <v>1</v>
      </c>
      <c r="D50" s="180" t="s">
        <v>94</v>
      </c>
      <c r="E50" s="143">
        <f>SUM(E51:E54)</f>
        <v>2755522.63</v>
      </c>
      <c r="F50" s="143">
        <f>SUM(F51:F54)</f>
        <v>5022600</v>
      </c>
      <c r="G50" s="143">
        <f t="shared" ref="G50:H50" si="20">G53</f>
        <v>525500</v>
      </c>
      <c r="H50" s="143">
        <f t="shared" si="20"/>
        <v>525500</v>
      </c>
      <c r="I50" s="143">
        <f>SUM(E50:H50)</f>
        <v>8829122.629999999</v>
      </c>
    </row>
    <row r="51" spans="1:9" x14ac:dyDescent="0.25">
      <c r="A51" s="314"/>
      <c r="B51" s="313"/>
      <c r="C51" s="311"/>
      <c r="D51" s="180" t="s">
        <v>95</v>
      </c>
      <c r="E51" s="143">
        <v>0</v>
      </c>
      <c r="F51" s="143">
        <v>0</v>
      </c>
      <c r="G51" s="143">
        <v>0</v>
      </c>
      <c r="H51" s="143">
        <v>0</v>
      </c>
      <c r="I51" s="143">
        <f>SUM(E51:H51)</f>
        <v>0</v>
      </c>
    </row>
    <row r="52" spans="1:9" x14ac:dyDescent="0.25">
      <c r="A52" s="314"/>
      <c r="B52" s="313"/>
      <c r="C52" s="311"/>
      <c r="D52" s="180" t="s">
        <v>96</v>
      </c>
      <c r="E52" s="143">
        <v>2074711.61</v>
      </c>
      <c r="F52" s="143">
        <f>'Комплексный план'!I80</f>
        <v>2347100</v>
      </c>
      <c r="G52" s="143">
        <v>0</v>
      </c>
      <c r="H52" s="143">
        <v>0</v>
      </c>
      <c r="I52" s="143">
        <f>SUM(E52:H52)</f>
        <v>4421811.6100000003</v>
      </c>
    </row>
    <row r="53" spans="1:9" x14ac:dyDescent="0.25">
      <c r="A53" s="314"/>
      <c r="B53" s="313"/>
      <c r="C53" s="311"/>
      <c r="D53" s="180" t="s">
        <v>97</v>
      </c>
      <c r="E53" s="143">
        <v>680811.02</v>
      </c>
      <c r="F53" s="143">
        <f>'Комплексный план'!I87+'Комплексный план'!I81+'Комплексный план'!I77</f>
        <v>2675500</v>
      </c>
      <c r="G53" s="143">
        <f>'Комплексный план'!J77+'Комплексный план'!J81</f>
        <v>525500</v>
      </c>
      <c r="H53" s="143">
        <f>'Комплексный план'!K77+'Комплексный план'!K81</f>
        <v>525500</v>
      </c>
      <c r="I53" s="143">
        <f>SUM(E53:H53)</f>
        <v>4407311.0199999996</v>
      </c>
    </row>
    <row r="54" spans="1:9" ht="25.5" x14ac:dyDescent="0.25">
      <c r="A54" s="314"/>
      <c r="B54" s="313"/>
      <c r="C54" s="312"/>
      <c r="D54" s="181" t="s">
        <v>98</v>
      </c>
      <c r="E54" s="143">
        <v>0</v>
      </c>
      <c r="F54" s="142">
        <v>0</v>
      </c>
      <c r="G54" s="143">
        <v>0</v>
      </c>
      <c r="H54" s="143">
        <v>0</v>
      </c>
      <c r="I54" s="143">
        <v>0</v>
      </c>
    </row>
  </sheetData>
  <mergeCells count="26">
    <mergeCell ref="A29:A33"/>
    <mergeCell ref="B29:B33"/>
    <mergeCell ref="C29:C33"/>
    <mergeCell ref="A2:I2"/>
    <mergeCell ref="A3:I3"/>
    <mergeCell ref="A5:A6"/>
    <mergeCell ref="B5:B6"/>
    <mergeCell ref="C5:C6"/>
    <mergeCell ref="D5:I5"/>
    <mergeCell ref="A8:B27"/>
    <mergeCell ref="C23:C27"/>
    <mergeCell ref="C8:C12"/>
    <mergeCell ref="C13:C17"/>
    <mergeCell ref="C18:C22"/>
    <mergeCell ref="A28:I28"/>
    <mergeCell ref="C50:C54"/>
    <mergeCell ref="B45:B54"/>
    <mergeCell ref="A45:A54"/>
    <mergeCell ref="A34:A38"/>
    <mergeCell ref="B34:B38"/>
    <mergeCell ref="C34:C38"/>
    <mergeCell ref="A44:I44"/>
    <mergeCell ref="C45:C49"/>
    <mergeCell ref="B39:B43"/>
    <mergeCell ref="A39:A43"/>
    <mergeCell ref="C39:C43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S18"/>
  <sheetViews>
    <sheetView workbookViewId="0">
      <selection activeCell="E20" sqref="E20"/>
    </sheetView>
  </sheetViews>
  <sheetFormatPr defaultRowHeight="15" x14ac:dyDescent="0.25"/>
  <cols>
    <col min="1" max="1" width="4" customWidth="1"/>
    <col min="2" max="2" width="14" customWidth="1"/>
    <col min="3" max="3" width="8.7109375" customWidth="1"/>
    <col min="4" max="4" width="6.28515625" customWidth="1"/>
    <col min="5" max="5" width="24.28515625" customWidth="1"/>
    <col min="6" max="6" width="7" customWidth="1"/>
    <col min="7" max="10" width="8.5703125" customWidth="1"/>
    <col min="11" max="11" width="8.5703125" style="147" customWidth="1"/>
    <col min="12" max="15" width="8.5703125" customWidth="1"/>
  </cols>
  <sheetData>
    <row r="1" spans="1:71" ht="16.5" x14ac:dyDescent="0.25">
      <c r="A1" s="127"/>
      <c r="D1" s="129"/>
      <c r="J1" s="130"/>
      <c r="K1" s="145"/>
      <c r="L1" s="130"/>
      <c r="M1" s="130"/>
      <c r="N1" s="355" t="s">
        <v>118</v>
      </c>
      <c r="O1" s="355"/>
    </row>
    <row r="2" spans="1:71" ht="16.5" x14ac:dyDescent="0.25">
      <c r="A2" s="356" t="s">
        <v>119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71" ht="16.5" x14ac:dyDescent="0.25">
      <c r="A3" s="357" t="s">
        <v>120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7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44"/>
      <c r="L4" s="131"/>
      <c r="M4" s="132"/>
      <c r="N4" s="132"/>
      <c r="O4" s="132"/>
    </row>
    <row r="5" spans="1:71" x14ac:dyDescent="0.25">
      <c r="A5" s="327" t="s">
        <v>154</v>
      </c>
      <c r="B5" s="327" t="s">
        <v>121</v>
      </c>
      <c r="C5" s="327" t="s">
        <v>89</v>
      </c>
      <c r="D5" s="327" t="s">
        <v>0</v>
      </c>
      <c r="E5" s="358" t="s">
        <v>122</v>
      </c>
      <c r="F5" s="359"/>
      <c r="G5" s="359"/>
      <c r="H5" s="359"/>
      <c r="I5" s="359"/>
      <c r="J5" s="359"/>
      <c r="K5" s="359"/>
      <c r="L5" s="359"/>
      <c r="M5" s="359"/>
      <c r="N5" s="359"/>
      <c r="O5" s="360"/>
    </row>
    <row r="6" spans="1:71" x14ac:dyDescent="0.25">
      <c r="A6" s="327"/>
      <c r="B6" s="327"/>
      <c r="C6" s="327"/>
      <c r="D6" s="327"/>
      <c r="E6" s="361" t="s">
        <v>123</v>
      </c>
      <c r="F6" s="363" t="s">
        <v>124</v>
      </c>
      <c r="G6" s="365" t="s">
        <v>125</v>
      </c>
      <c r="H6" s="365"/>
      <c r="I6" s="365"/>
      <c r="J6" s="365"/>
      <c r="K6" s="365"/>
      <c r="L6" s="365"/>
      <c r="M6" s="365"/>
      <c r="N6" s="365"/>
      <c r="O6" s="365"/>
    </row>
    <row r="7" spans="1:71" x14ac:dyDescent="0.25">
      <c r="A7" s="327"/>
      <c r="B7" s="327"/>
      <c r="C7" s="327"/>
      <c r="D7" s="327"/>
      <c r="E7" s="362"/>
      <c r="F7" s="364"/>
      <c r="G7" s="225">
        <v>2012</v>
      </c>
      <c r="H7" s="225">
        <v>2013</v>
      </c>
      <c r="I7" s="226">
        <v>2014</v>
      </c>
      <c r="J7" s="226">
        <v>2015</v>
      </c>
      <c r="K7" s="226">
        <v>2016</v>
      </c>
      <c r="L7" s="226">
        <v>2017</v>
      </c>
      <c r="M7" s="226">
        <v>2018</v>
      </c>
      <c r="N7" s="226">
        <v>2019</v>
      </c>
      <c r="O7" s="226">
        <v>2020</v>
      </c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</row>
    <row r="8" spans="1:71" x14ac:dyDescent="0.25">
      <c r="A8" s="351" t="s">
        <v>217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3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</row>
    <row r="9" spans="1:71" s="146" customFormat="1" ht="31.5" customHeight="1" x14ac:dyDescent="0.25">
      <c r="A9" s="354" t="s">
        <v>126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</row>
    <row r="10" spans="1:71" s="146" customFormat="1" ht="39" customHeight="1" x14ac:dyDescent="0.25">
      <c r="A10" s="227" t="s">
        <v>150</v>
      </c>
      <c r="B10" s="228" t="s">
        <v>101</v>
      </c>
      <c r="C10" s="228" t="s">
        <v>99</v>
      </c>
      <c r="D10" s="228" t="s">
        <v>128</v>
      </c>
      <c r="E10" s="229" t="s">
        <v>140</v>
      </c>
      <c r="F10" s="223" t="s">
        <v>141</v>
      </c>
      <c r="G10" s="230" t="s">
        <v>142</v>
      </c>
      <c r="H10" s="230" t="s">
        <v>142</v>
      </c>
      <c r="I10" s="230" t="s">
        <v>142</v>
      </c>
      <c r="J10" s="231" t="s">
        <v>143</v>
      </c>
      <c r="K10" s="223" t="s">
        <v>143</v>
      </c>
      <c r="L10" s="231" t="s">
        <v>143</v>
      </c>
      <c r="M10" s="231" t="s">
        <v>143</v>
      </c>
      <c r="N10" s="231" t="s">
        <v>166</v>
      </c>
      <c r="O10" s="231" t="s">
        <v>166</v>
      </c>
    </row>
    <row r="11" spans="1:71" s="146" customFormat="1" ht="36.75" customHeight="1" x14ac:dyDescent="0.25">
      <c r="A11" s="338" t="s">
        <v>151</v>
      </c>
      <c r="B11" s="339" t="s">
        <v>103</v>
      </c>
      <c r="C11" s="341" t="s">
        <v>144</v>
      </c>
      <c r="D11" s="341" t="s">
        <v>227</v>
      </c>
      <c r="E11" s="229" t="s">
        <v>145</v>
      </c>
      <c r="F11" s="228" t="s">
        <v>146</v>
      </c>
      <c r="G11" s="232">
        <v>125390.39</v>
      </c>
      <c r="H11" s="232">
        <v>166645.45000000001</v>
      </c>
      <c r="I11" s="232">
        <v>90053.06</v>
      </c>
      <c r="J11" s="232">
        <v>27701.5</v>
      </c>
      <c r="K11" s="233">
        <v>58766.09</v>
      </c>
      <c r="L11" s="242" t="s">
        <v>166</v>
      </c>
      <c r="M11" s="242" t="s">
        <v>166</v>
      </c>
      <c r="N11" s="242" t="s">
        <v>166</v>
      </c>
      <c r="O11" s="242" t="s">
        <v>166</v>
      </c>
    </row>
    <row r="12" spans="1:71" s="146" customFormat="1" ht="54.75" customHeight="1" x14ac:dyDescent="0.25">
      <c r="A12" s="338"/>
      <c r="B12" s="340"/>
      <c r="C12" s="341"/>
      <c r="D12" s="341"/>
      <c r="E12" s="229" t="s">
        <v>147</v>
      </c>
      <c r="F12" s="228" t="s">
        <v>148</v>
      </c>
      <c r="G12" s="235" t="s">
        <v>149</v>
      </c>
      <c r="H12" s="236">
        <v>2</v>
      </c>
      <c r="I12" s="236">
        <v>11</v>
      </c>
      <c r="J12" s="235" t="s">
        <v>149</v>
      </c>
      <c r="K12" s="223">
        <v>6</v>
      </c>
      <c r="L12" s="233" t="s">
        <v>166</v>
      </c>
      <c r="M12" s="233" t="s">
        <v>166</v>
      </c>
      <c r="N12" s="233" t="s">
        <v>166</v>
      </c>
      <c r="O12" s="233" t="s">
        <v>166</v>
      </c>
      <c r="P12" s="222"/>
    </row>
    <row r="13" spans="1:71" s="146" customFormat="1" ht="45.75" customHeight="1" x14ac:dyDescent="0.25">
      <c r="A13" s="338" t="s">
        <v>151</v>
      </c>
      <c r="B13" s="341" t="s">
        <v>222</v>
      </c>
      <c r="C13" s="341" t="s">
        <v>144</v>
      </c>
      <c r="D13" s="341" t="s">
        <v>223</v>
      </c>
      <c r="E13" s="229" t="s">
        <v>145</v>
      </c>
      <c r="F13" s="240" t="s">
        <v>146</v>
      </c>
      <c r="G13" s="235" t="s">
        <v>166</v>
      </c>
      <c r="H13" s="235" t="s">
        <v>166</v>
      </c>
      <c r="I13" s="235" t="s">
        <v>166</v>
      </c>
      <c r="J13" s="235" t="s">
        <v>166</v>
      </c>
      <c r="K13" s="235" t="s">
        <v>166</v>
      </c>
      <c r="L13" s="234">
        <v>60000</v>
      </c>
      <c r="M13" s="234">
        <v>60000</v>
      </c>
      <c r="N13" s="234">
        <v>60000</v>
      </c>
      <c r="O13" s="234">
        <v>60000</v>
      </c>
      <c r="P13" s="241"/>
    </row>
    <row r="14" spans="1:71" s="146" customFormat="1" ht="51.75" customHeight="1" x14ac:dyDescent="0.25">
      <c r="A14" s="338"/>
      <c r="B14" s="341"/>
      <c r="C14" s="341"/>
      <c r="D14" s="341"/>
      <c r="E14" s="229" t="s">
        <v>147</v>
      </c>
      <c r="F14" s="240" t="s">
        <v>148</v>
      </c>
      <c r="G14" s="235" t="s">
        <v>166</v>
      </c>
      <c r="H14" s="235" t="s">
        <v>166</v>
      </c>
      <c r="I14" s="235" t="s">
        <v>166</v>
      </c>
      <c r="J14" s="235" t="s">
        <v>166</v>
      </c>
      <c r="K14" s="235" t="s">
        <v>166</v>
      </c>
      <c r="L14" s="233">
        <v>0</v>
      </c>
      <c r="M14" s="233">
        <v>0</v>
      </c>
      <c r="N14" s="233">
        <v>0</v>
      </c>
      <c r="O14" s="233">
        <v>0</v>
      </c>
      <c r="P14" s="241"/>
    </row>
    <row r="15" spans="1:71" x14ac:dyDescent="0.25">
      <c r="A15" s="348" t="s">
        <v>218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50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</row>
    <row r="16" spans="1:71" ht="27" customHeight="1" x14ac:dyDescent="0.25">
      <c r="A16" s="344" t="s">
        <v>127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</row>
    <row r="17" spans="1:15" ht="64.5" customHeight="1" x14ac:dyDescent="0.25">
      <c r="A17" s="342" t="s">
        <v>105</v>
      </c>
      <c r="B17" s="339" t="s">
        <v>106</v>
      </c>
      <c r="C17" s="339" t="s">
        <v>233</v>
      </c>
      <c r="D17" s="347" t="s">
        <v>128</v>
      </c>
      <c r="E17" s="237" t="s">
        <v>129</v>
      </c>
      <c r="F17" s="224" t="s">
        <v>130</v>
      </c>
      <c r="G17" s="224">
        <v>39</v>
      </c>
      <c r="H17" s="224">
        <v>39</v>
      </c>
      <c r="I17" s="224">
        <v>41</v>
      </c>
      <c r="J17" s="224">
        <v>41</v>
      </c>
      <c r="K17" s="224">
        <v>29</v>
      </c>
      <c r="L17" s="224">
        <v>29</v>
      </c>
      <c r="M17" s="224">
        <v>29</v>
      </c>
      <c r="N17" s="224">
        <v>29</v>
      </c>
      <c r="O17" s="224">
        <v>29</v>
      </c>
    </row>
    <row r="18" spans="1:15" ht="48.75" customHeight="1" x14ac:dyDescent="0.25">
      <c r="A18" s="343"/>
      <c r="B18" s="340"/>
      <c r="C18" s="340"/>
      <c r="D18" s="340"/>
      <c r="E18" s="237" t="s">
        <v>131</v>
      </c>
      <c r="F18" s="223" t="s">
        <v>132</v>
      </c>
      <c r="G18" s="238">
        <v>15891</v>
      </c>
      <c r="H18" s="238">
        <v>98619</v>
      </c>
      <c r="I18" s="238">
        <v>29000</v>
      </c>
      <c r="J18" s="238">
        <v>29000</v>
      </c>
      <c r="K18" s="238">
        <v>29000</v>
      </c>
      <c r="L18" s="238">
        <v>29000</v>
      </c>
      <c r="M18" s="238">
        <v>29000</v>
      </c>
      <c r="N18" s="238">
        <v>29000</v>
      </c>
      <c r="O18" s="238">
        <v>29000</v>
      </c>
    </row>
  </sheetData>
  <mergeCells count="27">
    <mergeCell ref="A8:O8"/>
    <mergeCell ref="A9:O9"/>
    <mergeCell ref="N1:O1"/>
    <mergeCell ref="A2:O2"/>
    <mergeCell ref="A3:O3"/>
    <mergeCell ref="A5:A7"/>
    <mergeCell ref="B5:B7"/>
    <mergeCell ref="C5:C7"/>
    <mergeCell ref="D5:D7"/>
    <mergeCell ref="E5:O5"/>
    <mergeCell ref="E6:E7"/>
    <mergeCell ref="F6:F7"/>
    <mergeCell ref="G6:O6"/>
    <mergeCell ref="A11:A12"/>
    <mergeCell ref="B11:B12"/>
    <mergeCell ref="C11:C12"/>
    <mergeCell ref="D11:D12"/>
    <mergeCell ref="A17:A18"/>
    <mergeCell ref="A16:O16"/>
    <mergeCell ref="B17:B18"/>
    <mergeCell ref="C17:C18"/>
    <mergeCell ref="D17:D18"/>
    <mergeCell ref="A15:O15"/>
    <mergeCell ref="A13:A14"/>
    <mergeCell ref="B13:B14"/>
    <mergeCell ref="C13:C14"/>
    <mergeCell ref="D13:D1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activeCell="I12" sqref="I12"/>
    </sheetView>
  </sheetViews>
  <sheetFormatPr defaultRowHeight="15" x14ac:dyDescent="0.25"/>
  <cols>
    <col min="1" max="1" width="6.85546875" customWidth="1"/>
    <col min="2" max="2" width="32.42578125" customWidth="1"/>
    <col min="3" max="3" width="17" customWidth="1"/>
    <col min="4" max="4" width="22.42578125" customWidth="1"/>
    <col min="5" max="5" width="23.28515625" customWidth="1"/>
    <col min="6" max="6" width="23.5703125" customWidth="1"/>
  </cols>
  <sheetData>
    <row r="1" spans="1:6" x14ac:dyDescent="0.25">
      <c r="A1" s="151"/>
      <c r="B1" s="151"/>
      <c r="C1" s="151"/>
      <c r="D1" s="151"/>
      <c r="E1" s="151"/>
      <c r="F1" s="152" t="s">
        <v>152</v>
      </c>
    </row>
    <row r="2" spans="1:6" ht="50.25" customHeight="1" x14ac:dyDescent="0.25">
      <c r="A2" s="369" t="s">
        <v>153</v>
      </c>
      <c r="B2" s="370"/>
      <c r="C2" s="370"/>
      <c r="D2" s="370"/>
      <c r="E2" s="370"/>
      <c r="F2" s="370"/>
    </row>
    <row r="3" spans="1:6" x14ac:dyDescent="0.25">
      <c r="A3" s="371" t="s">
        <v>154</v>
      </c>
      <c r="B3" s="371" t="s">
        <v>155</v>
      </c>
      <c r="C3" s="371" t="s">
        <v>156</v>
      </c>
      <c r="D3" s="371" t="s">
        <v>157</v>
      </c>
      <c r="E3" s="371"/>
      <c r="F3" s="371"/>
    </row>
    <row r="4" spans="1:6" ht="72" customHeight="1" x14ac:dyDescent="0.25">
      <c r="A4" s="371"/>
      <c r="B4" s="371"/>
      <c r="C4" s="371"/>
      <c r="D4" s="153" t="s">
        <v>158</v>
      </c>
      <c r="E4" s="153" t="s">
        <v>159</v>
      </c>
      <c r="F4" s="153" t="s">
        <v>160</v>
      </c>
    </row>
    <row r="5" spans="1:6" ht="41.25" customHeight="1" x14ac:dyDescent="0.25">
      <c r="A5" s="154"/>
      <c r="B5" s="158" t="s">
        <v>161</v>
      </c>
      <c r="C5" s="154"/>
      <c r="D5" s="156">
        <v>0</v>
      </c>
      <c r="E5" s="156">
        <v>0</v>
      </c>
      <c r="F5" s="156">
        <f t="shared" ref="F5" si="0">F11</f>
        <v>0</v>
      </c>
    </row>
    <row r="6" spans="1:6" ht="27" customHeight="1" x14ac:dyDescent="0.25">
      <c r="A6" s="154"/>
      <c r="B6" s="155" t="s">
        <v>162</v>
      </c>
      <c r="C6" s="154"/>
      <c r="D6" s="156"/>
      <c r="E6" s="157"/>
      <c r="F6" s="157"/>
    </row>
    <row r="7" spans="1:6" x14ac:dyDescent="0.25">
      <c r="A7" s="154"/>
      <c r="B7" s="158" t="s">
        <v>163</v>
      </c>
      <c r="C7" s="154"/>
      <c r="D7" s="156">
        <f>D5</f>
        <v>0</v>
      </c>
      <c r="E7" s="156">
        <f t="shared" ref="E7:F7" si="1">E5</f>
        <v>0</v>
      </c>
      <c r="F7" s="156">
        <f t="shared" si="1"/>
        <v>0</v>
      </c>
    </row>
    <row r="8" spans="1:6" ht="30.75" customHeight="1" x14ac:dyDescent="0.25">
      <c r="A8" s="154"/>
      <c r="B8" s="158" t="s">
        <v>164</v>
      </c>
      <c r="C8" s="154"/>
      <c r="D8" s="156" t="s">
        <v>166</v>
      </c>
      <c r="E8" s="156" t="s">
        <v>166</v>
      </c>
      <c r="F8" s="156" t="s">
        <v>166</v>
      </c>
    </row>
    <row r="9" spans="1:6" ht="27" customHeight="1" x14ac:dyDescent="0.25">
      <c r="A9" s="154"/>
      <c r="B9" s="158" t="s">
        <v>165</v>
      </c>
      <c r="C9" s="154"/>
      <c r="D9" s="156" t="s">
        <v>166</v>
      </c>
      <c r="E9" s="156" t="s">
        <v>166</v>
      </c>
      <c r="F9" s="156" t="s">
        <v>166</v>
      </c>
    </row>
    <row r="10" spans="1:6" x14ac:dyDescent="0.25">
      <c r="A10" s="154"/>
      <c r="B10" s="366" t="s">
        <v>167</v>
      </c>
      <c r="C10" s="367"/>
      <c r="D10" s="367"/>
      <c r="E10" s="367"/>
      <c r="F10" s="368"/>
    </row>
    <row r="11" spans="1:6" ht="71.25" customHeight="1" x14ac:dyDescent="0.25">
      <c r="A11" s="154"/>
      <c r="B11" s="158" t="s">
        <v>168</v>
      </c>
      <c r="C11" s="160"/>
      <c r="D11" s="156">
        <v>0</v>
      </c>
      <c r="E11" s="156">
        <f t="shared" ref="E11:F11" si="2">E19</f>
        <v>0</v>
      </c>
      <c r="F11" s="156">
        <f t="shared" si="2"/>
        <v>0</v>
      </c>
    </row>
    <row r="12" spans="1:6" ht="47.25" customHeight="1" x14ac:dyDescent="0.25">
      <c r="A12" s="154"/>
      <c r="B12" s="159" t="s">
        <v>169</v>
      </c>
      <c r="C12" s="160">
        <v>43830</v>
      </c>
      <c r="D12" s="156">
        <v>0</v>
      </c>
      <c r="E12" s="156">
        <f t="shared" ref="E12:F12" si="3">E19</f>
        <v>0</v>
      </c>
      <c r="F12" s="156">
        <f t="shared" si="3"/>
        <v>0</v>
      </c>
    </row>
    <row r="13" spans="1:6" ht="35.25" customHeight="1" x14ac:dyDescent="0.25">
      <c r="A13" s="154"/>
      <c r="B13" s="158" t="s">
        <v>170</v>
      </c>
      <c r="C13" s="160">
        <v>43100</v>
      </c>
      <c r="D13" s="161">
        <v>0</v>
      </c>
      <c r="E13" s="162">
        <v>0</v>
      </c>
      <c r="F13" s="162">
        <v>0</v>
      </c>
    </row>
    <row r="14" spans="1:6" ht="47.25" customHeight="1" x14ac:dyDescent="0.25">
      <c r="A14" s="154"/>
      <c r="B14" s="158" t="s">
        <v>109</v>
      </c>
      <c r="C14" s="160">
        <v>43465</v>
      </c>
      <c r="D14" s="162">
        <v>0</v>
      </c>
      <c r="E14" s="162">
        <v>0</v>
      </c>
      <c r="F14" s="156">
        <v>0</v>
      </c>
    </row>
    <row r="15" spans="1:6" ht="46.5" customHeight="1" x14ac:dyDescent="0.25">
      <c r="A15" s="154"/>
      <c r="B15" s="158" t="s">
        <v>82</v>
      </c>
      <c r="C15" s="160">
        <v>43830</v>
      </c>
      <c r="D15" s="162">
        <v>0</v>
      </c>
      <c r="E15" s="162">
        <v>0</v>
      </c>
      <c r="F15" s="162">
        <v>0</v>
      </c>
    </row>
    <row r="16" spans="1:6" ht="30.75" customHeight="1" x14ac:dyDescent="0.25">
      <c r="A16" s="154"/>
      <c r="B16" s="158" t="s">
        <v>134</v>
      </c>
      <c r="C16" s="160">
        <v>43100</v>
      </c>
      <c r="D16" s="162">
        <v>0</v>
      </c>
      <c r="E16" s="162">
        <v>0</v>
      </c>
      <c r="F16" s="162">
        <v>0</v>
      </c>
    </row>
    <row r="17" spans="1:6" ht="35.25" customHeight="1" x14ac:dyDescent="0.25">
      <c r="A17" s="154"/>
      <c r="B17" s="158" t="s">
        <v>114</v>
      </c>
      <c r="C17" s="160">
        <v>43100</v>
      </c>
      <c r="D17" s="162">
        <v>0</v>
      </c>
      <c r="E17" s="162">
        <v>0</v>
      </c>
      <c r="F17" s="162">
        <v>0</v>
      </c>
    </row>
    <row r="18" spans="1:6" ht="27" customHeight="1" x14ac:dyDescent="0.25">
      <c r="A18" s="154"/>
      <c r="B18" s="158" t="s">
        <v>162</v>
      </c>
      <c r="C18" s="160"/>
      <c r="D18" s="156"/>
      <c r="E18" s="156"/>
      <c r="F18" s="157"/>
    </row>
    <row r="19" spans="1:6" ht="15" customHeight="1" x14ac:dyDescent="0.25">
      <c r="A19" s="154"/>
      <c r="B19" s="158" t="s">
        <v>163</v>
      </c>
      <c r="C19" s="163"/>
      <c r="D19" s="156">
        <f>SUM(D13:D18)</f>
        <v>0</v>
      </c>
      <c r="E19" s="156">
        <v>0</v>
      </c>
      <c r="F19" s="156">
        <v>0</v>
      </c>
    </row>
    <row r="20" spans="1:6" ht="27.75" customHeight="1" x14ac:dyDescent="0.25">
      <c r="A20" s="154"/>
      <c r="B20" s="158" t="s">
        <v>165</v>
      </c>
      <c r="C20" s="163"/>
      <c r="D20" s="156" t="s">
        <v>166</v>
      </c>
      <c r="E20" s="156" t="s">
        <v>166</v>
      </c>
      <c r="F20" s="156" t="s">
        <v>166</v>
      </c>
    </row>
  </sheetData>
  <mergeCells count="6">
    <mergeCell ref="B10:F10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2"/>
  <sheetViews>
    <sheetView workbookViewId="0">
      <selection activeCell="D6" sqref="D6"/>
    </sheetView>
  </sheetViews>
  <sheetFormatPr defaultRowHeight="15" x14ac:dyDescent="0.25"/>
  <cols>
    <col min="2" max="2" width="12" customWidth="1"/>
    <col min="3" max="3" width="14.140625" customWidth="1"/>
    <col min="4" max="4" width="15.85546875" customWidth="1"/>
    <col min="5" max="5" width="14.28515625" customWidth="1"/>
    <col min="6" max="6" width="15.42578125" customWidth="1"/>
  </cols>
  <sheetData>
    <row r="2" spans="1:6" ht="51" customHeight="1" x14ac:dyDescent="0.25">
      <c r="A2" s="136" t="s">
        <v>135</v>
      </c>
      <c r="B2" s="136" t="s">
        <v>136</v>
      </c>
      <c r="C2" s="136" t="s">
        <v>137</v>
      </c>
      <c r="D2" s="136" t="s">
        <v>139</v>
      </c>
      <c r="E2" s="136" t="s">
        <v>205</v>
      </c>
      <c r="F2" s="136" t="s">
        <v>138</v>
      </c>
    </row>
    <row r="3" spans="1:6" x14ac:dyDescent="0.25">
      <c r="A3" s="137">
        <v>2014</v>
      </c>
      <c r="B3" s="138">
        <v>1049000</v>
      </c>
      <c r="C3" s="138">
        <v>22075981</v>
      </c>
      <c r="D3" s="138">
        <v>300715683.47000003</v>
      </c>
      <c r="E3" s="138">
        <v>0</v>
      </c>
      <c r="F3" s="138">
        <f>B3+C3+D3+E3</f>
        <v>323840664.47000003</v>
      </c>
    </row>
    <row r="4" spans="1:6" x14ac:dyDescent="0.25">
      <c r="A4" s="137">
        <v>2015</v>
      </c>
      <c r="B4" s="138">
        <v>0</v>
      </c>
      <c r="C4" s="138">
        <v>95324851.859999999</v>
      </c>
      <c r="D4" s="138">
        <v>175267502.94999999</v>
      </c>
      <c r="E4" s="138">
        <v>0</v>
      </c>
      <c r="F4" s="138">
        <f t="shared" ref="F4:F8" si="0">B4+C4+D4+E4</f>
        <v>270592354.81</v>
      </c>
    </row>
    <row r="5" spans="1:6" ht="15" customHeight="1" x14ac:dyDescent="0.25">
      <c r="A5" s="137">
        <v>2016</v>
      </c>
      <c r="B5" s="138">
        <v>0</v>
      </c>
      <c r="C5" s="140">
        <f>'Таблица 3.1'!E10</f>
        <v>7449646.4900000002</v>
      </c>
      <c r="D5" s="140">
        <f>'Таблица 3.1'!E11</f>
        <v>226629438.97</v>
      </c>
      <c r="E5" s="140">
        <v>0</v>
      </c>
      <c r="F5" s="140">
        <f>B5+C5+D5+E5</f>
        <v>234079085.46000001</v>
      </c>
    </row>
    <row r="6" spans="1:6" x14ac:dyDescent="0.25">
      <c r="A6" s="137">
        <v>2017</v>
      </c>
      <c r="B6" s="138">
        <f>'Таблица 3.1'!F9</f>
        <v>0</v>
      </c>
      <c r="C6" s="140">
        <f>'Таблица 3.1'!F10</f>
        <v>5473700</v>
      </c>
      <c r="D6" s="140">
        <f>'Таблица 3.1'!F11</f>
        <v>143706497.65000001</v>
      </c>
      <c r="E6" s="140">
        <f>'Таблица 3.1'!I9</f>
        <v>0</v>
      </c>
      <c r="F6" s="140">
        <f t="shared" si="0"/>
        <v>149180197.65000001</v>
      </c>
    </row>
    <row r="7" spans="1:6" x14ac:dyDescent="0.25">
      <c r="A7" s="137">
        <v>2018</v>
      </c>
      <c r="B7" s="138">
        <v>0</v>
      </c>
      <c r="C7" s="138">
        <f>'Таблица 3.1'!G10</f>
        <v>0</v>
      </c>
      <c r="D7" s="138">
        <f>'Таблица 3.1'!G11</f>
        <v>151574928</v>
      </c>
      <c r="E7" s="138">
        <v>0</v>
      </c>
      <c r="F7" s="138">
        <f t="shared" si="0"/>
        <v>151574928</v>
      </c>
    </row>
    <row r="8" spans="1:6" x14ac:dyDescent="0.25">
      <c r="A8" s="137">
        <v>2019</v>
      </c>
      <c r="B8" s="138">
        <v>0</v>
      </c>
      <c r="C8" s="138">
        <f>'Таблица 3.1'!H10</f>
        <v>0</v>
      </c>
      <c r="D8" s="138">
        <f>'Таблица 3.1'!H11</f>
        <v>190921983</v>
      </c>
      <c r="E8" s="138">
        <v>0</v>
      </c>
      <c r="F8" s="138">
        <f t="shared" si="0"/>
        <v>190921983</v>
      </c>
    </row>
    <row r="9" spans="1:6" x14ac:dyDescent="0.25">
      <c r="A9" s="137" t="s">
        <v>172</v>
      </c>
      <c r="B9" s="138">
        <f>B3</f>
        <v>1049000</v>
      </c>
      <c r="C9" s="138">
        <f>C3+C4+C5+C6+C7+C8</f>
        <v>130324179.34999999</v>
      </c>
      <c r="D9" s="138">
        <f>D3+D4+D5+D6+D7+D8</f>
        <v>1188816034.04</v>
      </c>
      <c r="E9" s="138">
        <f t="shared" ref="E9" si="1">E3+E4+E5+E6+E7+E8</f>
        <v>0</v>
      </c>
      <c r="F9" s="138">
        <f>B9+C9+D9+E9</f>
        <v>1320189213.3899999</v>
      </c>
    </row>
    <row r="12" spans="1:6" x14ac:dyDescent="0.25">
      <c r="D12" s="128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J4" sqref="J4"/>
    </sheetView>
  </sheetViews>
  <sheetFormatPr defaultRowHeight="15" x14ac:dyDescent="0.25"/>
  <cols>
    <col min="1" max="1" width="26.140625" style="151" customWidth="1"/>
    <col min="2" max="2" width="13.85546875" style="151" customWidth="1"/>
    <col min="3" max="3" width="14.140625" style="151" customWidth="1"/>
    <col min="4" max="4" width="13.42578125" style="151" customWidth="1"/>
    <col min="5" max="5" width="25.28515625" style="151" customWidth="1"/>
    <col min="6" max="6" width="11.5703125" style="151" bestFit="1" customWidth="1"/>
    <col min="7" max="16384" width="9.140625" style="151"/>
  </cols>
  <sheetData>
    <row r="1" spans="1:6" x14ac:dyDescent="0.25">
      <c r="A1" s="252" t="s">
        <v>236</v>
      </c>
      <c r="B1" s="252" t="s">
        <v>237</v>
      </c>
      <c r="C1" s="252" t="s">
        <v>238</v>
      </c>
      <c r="D1" s="252" t="s">
        <v>239</v>
      </c>
      <c r="E1" s="266" t="s">
        <v>250</v>
      </c>
    </row>
    <row r="2" spans="1:6" ht="78.75" customHeight="1" x14ac:dyDescent="0.25">
      <c r="A2" s="253" t="s">
        <v>220</v>
      </c>
      <c r="B2" s="254">
        <v>140363228</v>
      </c>
      <c r="C2" s="254">
        <f>'Комплексный план'!I28</f>
        <v>144157597.65000001</v>
      </c>
      <c r="D2" s="254">
        <f t="shared" ref="D2:D9" si="0">C2-B2</f>
        <v>3794369.650000006</v>
      </c>
      <c r="E2" s="136" t="s">
        <v>166</v>
      </c>
    </row>
    <row r="3" spans="1:6" ht="76.5" customHeight="1" x14ac:dyDescent="0.25">
      <c r="A3" s="253" t="s">
        <v>221</v>
      </c>
      <c r="B3" s="254">
        <f>C3-3794369.65</f>
        <v>10084600</v>
      </c>
      <c r="C3" s="254">
        <f>'Комплексный план'!I33</f>
        <v>13878969.65</v>
      </c>
      <c r="D3" s="254">
        <f>C3-B3</f>
        <v>3794369.6500000004</v>
      </c>
      <c r="E3" s="267" t="s">
        <v>254</v>
      </c>
    </row>
    <row r="4" spans="1:6" ht="64.5" customHeight="1" x14ac:dyDescent="0.25">
      <c r="A4" s="253" t="s">
        <v>191</v>
      </c>
      <c r="B4" s="254">
        <v>2400000</v>
      </c>
      <c r="C4" s="254">
        <f>'Комплексный план'!I55</f>
        <v>2402413.9500000002</v>
      </c>
      <c r="D4" s="254">
        <f>C4-B4</f>
        <v>2413.9500000001863</v>
      </c>
      <c r="E4" s="136" t="s">
        <v>166</v>
      </c>
    </row>
    <row r="5" spans="1:6" ht="63.75" x14ac:dyDescent="0.25">
      <c r="A5" s="253" t="s">
        <v>199</v>
      </c>
      <c r="B5" s="254">
        <v>32019</v>
      </c>
      <c r="C5" s="254">
        <f>'Комплексный план'!I68</f>
        <v>29605.05</v>
      </c>
      <c r="D5" s="254">
        <f t="shared" si="0"/>
        <v>-2413.9500000000007</v>
      </c>
      <c r="E5" s="267" t="s">
        <v>251</v>
      </c>
    </row>
    <row r="6" spans="1:6" ht="59.25" customHeight="1" x14ac:dyDescent="0.25">
      <c r="A6" s="253" t="s">
        <v>28</v>
      </c>
      <c r="B6" s="254">
        <v>525500</v>
      </c>
      <c r="C6" s="254">
        <f>'Комплексный план'!I76</f>
        <v>5022600</v>
      </c>
      <c r="D6" s="254">
        <f t="shared" si="0"/>
        <v>4497100</v>
      </c>
      <c r="E6" s="136" t="s">
        <v>166</v>
      </c>
    </row>
    <row r="7" spans="1:6" ht="118.5" customHeight="1" x14ac:dyDescent="0.25">
      <c r="A7" s="255" t="s">
        <v>240</v>
      </c>
      <c r="B7" s="254">
        <v>125500</v>
      </c>
      <c r="C7" s="254">
        <v>2472600</v>
      </c>
      <c r="D7" s="254">
        <f t="shared" si="0"/>
        <v>2347100</v>
      </c>
      <c r="E7" s="267" t="s">
        <v>252</v>
      </c>
      <c r="F7" s="251"/>
    </row>
    <row r="8" spans="1:6" ht="89.25" customHeight="1" x14ac:dyDescent="0.25">
      <c r="A8" s="256" t="s">
        <v>249</v>
      </c>
      <c r="B8" s="254">
        <v>0</v>
      </c>
      <c r="C8" s="254">
        <v>2150000</v>
      </c>
      <c r="D8" s="254">
        <f t="shared" si="0"/>
        <v>2150000</v>
      </c>
      <c r="E8" s="267" t="s">
        <v>253</v>
      </c>
    </row>
    <row r="9" spans="1:6" x14ac:dyDescent="0.25">
      <c r="A9" s="257" t="s">
        <v>241</v>
      </c>
      <c r="B9" s="258">
        <f>B2+B6</f>
        <v>140888728</v>
      </c>
      <c r="C9" s="258">
        <f>C2+C6</f>
        <v>149180197.65000001</v>
      </c>
      <c r="D9" s="258">
        <f t="shared" si="0"/>
        <v>8291469.650000006</v>
      </c>
      <c r="E9" s="268" t="s">
        <v>166</v>
      </c>
    </row>
    <row r="12" spans="1:6" x14ac:dyDescent="0.25">
      <c r="B12" s="25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Комплексный план</vt:lpstr>
      <vt:lpstr>Таблица 3.1</vt:lpstr>
      <vt:lpstr>Таблица 1</vt:lpstr>
      <vt:lpstr>Таблица 4</vt:lpstr>
      <vt:lpstr>Объемы финансирования программы</vt:lpstr>
      <vt:lpstr>Лист1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2017-04-07T08:13:05Z</cp:lastPrinted>
  <dcterms:created xsi:type="dcterms:W3CDTF">2015-09-08T06:51:00Z</dcterms:created>
  <dcterms:modified xsi:type="dcterms:W3CDTF">2019-07-25T14:02:02Z</dcterms:modified>
</cp:coreProperties>
</file>