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45" windowWidth="17235" windowHeight="5265" tabRatio="715"/>
  </bookViews>
  <sheets>
    <sheet name="Комплексный план" sheetId="9" r:id="rId1"/>
    <sheet name="Таблица 3.1" sheetId="8" state="hidden" r:id="rId2"/>
    <sheet name="Свод" sheetId="10" state="hidden" r:id="rId3"/>
    <sheet name="передвижка" sheetId="11" state="hidden" r:id="rId4"/>
    <sheet name="Передвижка1" sheetId="12" state="hidden" r:id="rId5"/>
  </sheets>
  <definedNames>
    <definedName name="_xlnm.Print_Titles" localSheetId="0">'Комплексный план'!$9:$11</definedName>
    <definedName name="_xlnm.Print_Area" localSheetId="0">'Комплексный план'!$A$1:$M$97</definedName>
  </definedNames>
  <calcPr calcId="145621"/>
</workbook>
</file>

<file path=xl/calcChain.xml><?xml version="1.0" encoding="utf-8"?>
<calcChain xmlns="http://schemas.openxmlformats.org/spreadsheetml/2006/main">
  <c r="I32" i="9" l="1"/>
  <c r="B12" i="12" l="1"/>
  <c r="I22" i="9" l="1"/>
  <c r="C22" i="12" l="1"/>
  <c r="D22" i="12" s="1"/>
  <c r="I30" i="9" l="1"/>
  <c r="I29" i="9" s="1"/>
  <c r="I35" i="9"/>
  <c r="I37" i="9"/>
  <c r="I39" i="9"/>
  <c r="I43" i="9"/>
  <c r="I44" i="9"/>
  <c r="I42" i="9" s="1"/>
  <c r="I45" i="9"/>
  <c r="I57" i="9" l="1"/>
  <c r="C14" i="12" s="1"/>
  <c r="D14" i="12" s="1"/>
  <c r="C13" i="12"/>
  <c r="I55" i="9" l="1"/>
  <c r="D20" i="12" l="1"/>
  <c r="G49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25" i="11"/>
  <c r="G50" i="11" s="1"/>
  <c r="D50" i="11"/>
  <c r="C16" i="12" l="1"/>
  <c r="D16" i="12" s="1"/>
  <c r="C15" i="12"/>
  <c r="D15" i="12" s="1"/>
  <c r="C11" i="12"/>
  <c r="D11" i="12" s="1"/>
  <c r="C10" i="12"/>
  <c r="D10" i="12" s="1"/>
  <c r="D51" i="11" l="1"/>
  <c r="D19" i="11"/>
  <c r="D20" i="11"/>
  <c r="D21" i="11"/>
  <c r="D22" i="11"/>
  <c r="B48" i="11" l="1"/>
  <c r="B49" i="11"/>
  <c r="B46" i="11"/>
  <c r="B47" i="11"/>
  <c r="B45" i="11"/>
  <c r="B44" i="11" l="1"/>
  <c r="B43" i="11"/>
  <c r="B42" i="11"/>
  <c r="B39" i="11" l="1"/>
  <c r="B40" i="11"/>
  <c r="B41" i="11"/>
  <c r="B37" i="11"/>
  <c r="B38" i="11"/>
  <c r="B26" i="11"/>
  <c r="B27" i="11"/>
  <c r="B28" i="11"/>
  <c r="B29" i="11"/>
  <c r="B30" i="11"/>
  <c r="B31" i="11"/>
  <c r="B32" i="11"/>
  <c r="B33" i="11"/>
  <c r="B34" i="11"/>
  <c r="B35" i="11"/>
  <c r="B36" i="11"/>
  <c r="C13" i="11" l="1"/>
  <c r="D13" i="11" s="1"/>
  <c r="C12" i="11"/>
  <c r="D12" i="11" s="1"/>
  <c r="C11" i="11"/>
  <c r="D11" i="11" s="1"/>
  <c r="C10" i="11"/>
  <c r="D10" i="11" s="1"/>
  <c r="C52" i="11"/>
  <c r="I60" i="9" l="1"/>
  <c r="I27" i="9"/>
  <c r="I24" i="9"/>
  <c r="C9" i="12" l="1"/>
  <c r="D9" i="12" s="1"/>
  <c r="C9" i="11"/>
  <c r="D9" i="11" s="1"/>
  <c r="C17" i="12"/>
  <c r="D17" i="12" s="1"/>
  <c r="C14" i="11"/>
  <c r="D14" i="11" s="1"/>
  <c r="C8" i="12"/>
  <c r="D8" i="12" s="1"/>
  <c r="C8" i="11"/>
  <c r="D8" i="11" s="1"/>
  <c r="I72" i="9"/>
  <c r="D18" i="12" l="1"/>
  <c r="D21" i="12" s="1"/>
  <c r="G39" i="8"/>
  <c r="F39" i="8"/>
  <c r="H29" i="8" l="1"/>
  <c r="H16" i="8" l="1"/>
  <c r="H18" i="8" l="1"/>
  <c r="H13" i="8" l="1"/>
  <c r="H14" i="8"/>
  <c r="F8" i="8" l="1"/>
  <c r="G8" i="8"/>
  <c r="E8" i="8"/>
  <c r="F12" i="8"/>
  <c r="G12" i="8"/>
  <c r="F19" i="8" l="1"/>
  <c r="F9" i="8" s="1"/>
  <c r="G19" i="8"/>
  <c r="G9" i="8" s="1"/>
  <c r="F20" i="8"/>
  <c r="F10" i="8" s="1"/>
  <c r="G20" i="8"/>
  <c r="G17" i="8" s="1"/>
  <c r="F21" i="8"/>
  <c r="G21" i="8"/>
  <c r="E21" i="8"/>
  <c r="F22" i="8"/>
  <c r="F33" i="8"/>
  <c r="G33" i="8"/>
  <c r="E37" i="8"/>
  <c r="H21" i="8" l="1"/>
  <c r="H11" i="8" s="1"/>
  <c r="F7" i="8"/>
  <c r="F17" i="8"/>
  <c r="G25" i="8"/>
  <c r="G10" i="8" l="1"/>
  <c r="G7" i="8" s="1"/>
  <c r="G22" i="8"/>
  <c r="D52" i="11"/>
  <c r="D53" i="11" l="1"/>
  <c r="I51" i="9" l="1"/>
  <c r="I49" i="9" s="1"/>
  <c r="I69" i="9" l="1"/>
  <c r="E47" i="8" l="1"/>
  <c r="H47" i="8" s="1"/>
  <c r="I13" i="9"/>
  <c r="I71" i="9" l="1"/>
  <c r="I64" i="9" s="1"/>
  <c r="I78" i="9"/>
  <c r="I79" i="9"/>
  <c r="E42" i="8" l="1"/>
  <c r="E39" i="8" s="1"/>
  <c r="I76" i="9"/>
  <c r="I70" i="9" s="1"/>
  <c r="E46" i="8" l="1"/>
  <c r="E44" i="8" s="1"/>
  <c r="I65" i="9"/>
  <c r="I85" i="9" s="1"/>
  <c r="E25" i="8"/>
  <c r="E22" i="8" l="1"/>
  <c r="H46" i="8" l="1"/>
  <c r="H44" i="8" l="1"/>
  <c r="G2" i="10"/>
  <c r="G3" i="10" l="1"/>
  <c r="I39" i="8" l="1"/>
  <c r="E31" i="8"/>
  <c r="H31" i="8" s="1"/>
  <c r="E28" i="8" l="1"/>
  <c r="E15" i="8"/>
  <c r="I50" i="9"/>
  <c r="E35" i="8" l="1"/>
  <c r="E19" i="8" s="1"/>
  <c r="E9" i="8" s="1"/>
  <c r="I21" i="9"/>
  <c r="I62" i="9" s="1"/>
  <c r="H15" i="8"/>
  <c r="H35" i="8"/>
  <c r="H19" i="8" s="1"/>
  <c r="E12" i="8"/>
  <c r="H12" i="8" s="1"/>
  <c r="C7" i="12" l="1"/>
  <c r="D7" i="12" s="1"/>
  <c r="C7" i="11"/>
  <c r="D7" i="11" s="1"/>
  <c r="I86" i="9"/>
  <c r="E36" i="8"/>
  <c r="H36" i="8" s="1"/>
  <c r="H20" i="8" s="1"/>
  <c r="H17" i="8" s="1"/>
  <c r="I138" i="9"/>
  <c r="I137" i="9"/>
  <c r="I136" i="9"/>
  <c r="I132" i="9"/>
  <c r="I131" i="9" s="1"/>
  <c r="I130" i="9"/>
  <c r="H122" i="9"/>
  <c r="I121" i="9"/>
  <c r="H119" i="9"/>
  <c r="I117" i="9"/>
  <c r="H115" i="9"/>
  <c r="I113" i="9"/>
  <c r="I112" i="9"/>
  <c r="H110" i="9"/>
  <c r="I108" i="9"/>
  <c r="H105" i="9"/>
  <c r="A103" i="9"/>
  <c r="I102" i="9"/>
  <c r="A102" i="9"/>
  <c r="H99" i="9"/>
  <c r="I101" i="9"/>
  <c r="C23" i="12" l="1"/>
  <c r="D23" i="12" s="1"/>
  <c r="C15" i="11"/>
  <c r="D15" i="11" s="1"/>
  <c r="E20" i="8"/>
  <c r="E10" i="8" s="1"/>
  <c r="E33" i="8"/>
  <c r="I99" i="9"/>
  <c r="I110" i="9"/>
  <c r="I123" i="9"/>
  <c r="I122" i="9" s="1"/>
  <c r="I135" i="9"/>
  <c r="I134" i="9" s="1"/>
  <c r="A105" i="9"/>
  <c r="A106" i="9"/>
  <c r="I107" i="9"/>
  <c r="I105" i="9" s="1"/>
  <c r="I129" i="9"/>
  <c r="I128" i="9" s="1"/>
  <c r="I127" i="9" s="1"/>
  <c r="E7" i="8" l="1"/>
  <c r="E17" i="8"/>
  <c r="I7" i="8" s="1"/>
  <c r="H33" i="8"/>
  <c r="I28" i="8"/>
  <c r="I144" i="9"/>
  <c r="A107" i="9"/>
  <c r="I120" i="9"/>
  <c r="I119" i="9" s="1"/>
  <c r="I143" i="9" s="1"/>
  <c r="I116" i="9"/>
  <c r="I115" i="9" s="1"/>
  <c r="I126" i="9"/>
  <c r="D101" i="9" l="1"/>
  <c r="H24" i="8" l="1"/>
  <c r="H9" i="8" s="1"/>
  <c r="F32" i="8"/>
  <c r="H30" i="8"/>
  <c r="E6" i="10"/>
  <c r="D6" i="10"/>
  <c r="F28" i="8" l="1"/>
  <c r="H39" i="8"/>
  <c r="G32" i="8"/>
  <c r="H23" i="8"/>
  <c r="E5" i="10"/>
  <c r="D5" i="10"/>
  <c r="C5" i="10"/>
  <c r="H42" i="8"/>
  <c r="H25" i="8" s="1"/>
  <c r="H22" i="8" l="1"/>
  <c r="H10" i="8"/>
  <c r="H8" i="8"/>
  <c r="H32" i="8"/>
  <c r="C4" i="10"/>
  <c r="G28" i="8"/>
  <c r="H28" i="8" s="1"/>
  <c r="D4" i="10"/>
  <c r="F4" i="10"/>
  <c r="H7" i="8" l="1"/>
  <c r="F5" i="10"/>
  <c r="G5" i="10" s="1"/>
  <c r="D7" i="10"/>
  <c r="C6" i="10"/>
  <c r="E4" i="10"/>
  <c r="G4" i="10" s="1"/>
  <c r="F6" i="10" l="1"/>
  <c r="F7" i="10" s="1"/>
  <c r="C7" i="10"/>
  <c r="E7" i="10"/>
  <c r="G6" i="10" l="1"/>
  <c r="G7" i="10" s="1"/>
  <c r="B25" i="11"/>
</calcChain>
</file>

<file path=xl/sharedStrings.xml><?xml version="1.0" encoding="utf-8"?>
<sst xmlns="http://schemas.openxmlformats.org/spreadsheetml/2006/main" count="641" uniqueCount="270">
  <si>
    <t>№</t>
  </si>
  <si>
    <t>Сроки реализации</t>
  </si>
  <si>
    <t>источник финансирования</t>
  </si>
  <si>
    <t>ВСЕГО</t>
  </si>
  <si>
    <t>бюджет РК</t>
  </si>
  <si>
    <t>Бюджет МОГО "Ухта"</t>
  </si>
  <si>
    <t>Федеральный бюджет</t>
  </si>
  <si>
    <t xml:space="preserve">ВСЕГО </t>
  </si>
  <si>
    <t>Средства от приносящей доход деятельности</t>
  </si>
  <si>
    <t>Строительство улично-дорожной сети</t>
  </si>
  <si>
    <t>МУ "УЖКХ"</t>
  </si>
  <si>
    <t>Муниципальная программа МОГО "Ухта" "Развитие транспортной системы на 2014-2020 годы"</t>
  </si>
  <si>
    <t xml:space="preserve"> Ресурсное обеспечение и прогнозная (справочная) оценка расходов средств на реализацию целей</t>
  </si>
  <si>
    <t>Таблица 3.1.</t>
  </si>
  <si>
    <t>МУ УКС</t>
  </si>
  <si>
    <t>Ответственные исполнители, соисполнители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</si>
  <si>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</si>
  <si>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</si>
  <si>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Расходы (руб.)</t>
  </si>
  <si>
    <t>СОГЛАСОВАНО</t>
  </si>
  <si>
    <t>УТВЕРЖДЕНО</t>
  </si>
  <si>
    <t>1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</si>
  <si>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</si>
  <si>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</si>
  <si>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</si>
  <si>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</si>
  <si>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0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</si>
  <si>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</si>
  <si>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</si>
  <si>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</si>
  <si>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</si>
  <si>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</si>
  <si>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</si>
  <si>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</si>
  <si>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</si>
  <si>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</si>
  <si>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</si>
  <si>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</si>
  <si>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</si>
  <si>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</si>
  <si>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</si>
  <si>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</si>
  <si>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</si>
  <si>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</si>
  <si>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</si>
  <si>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Реконструкция, модернизация, капитальный ремонт (ремонт) и содержание улично-дорожной сети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</si>
  <si>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</si>
  <si>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</si>
  <si>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</si>
  <si>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</si>
  <si>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</si>
  <si>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</si>
  <si>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</si>
  <si>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</si>
  <si>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 xml:space="preserve">   - Оборудование и содержание ледовых переправ и зимних автомобильных дорог общего пользования местного значения (софинасирование)</t>
  </si>
  <si>
    <t xml:space="preserve">   - Оборудование и содержание ледовых переправ и зимних автомобильных дорог общего пользования местного значения (республиканский бюджет)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</si>
  <si>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</si>
  <si>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04.0.11.00000.01</t>
  </si>
  <si>
    <t>04.0.12.00000.02</t>
  </si>
  <si>
    <t>04.0.12.00000.03</t>
  </si>
  <si>
    <t>04.0.12.00000.01</t>
  </si>
  <si>
    <t>04.0.12.00000.04</t>
  </si>
  <si>
    <t>04.0.12.00000.05</t>
  </si>
  <si>
    <t>04.0.12.00000.06</t>
  </si>
  <si>
    <t>04.0.12.00000.07</t>
  </si>
  <si>
    <t>04.0.12.00000.08</t>
  </si>
  <si>
    <t>04.0.12.S2220.09</t>
  </si>
  <si>
    <t>04.0.21.S2270.02</t>
  </si>
  <si>
    <t>04.0.12.S2210.10</t>
  </si>
  <si>
    <t>04.0.12.00000.11</t>
  </si>
  <si>
    <t>04.0.12.00000.12</t>
  </si>
  <si>
    <t>04.0.12.72220.09</t>
  </si>
  <si>
    <t>04.0.12.72210.10</t>
  </si>
  <si>
    <t>04.0.21.72270.02</t>
  </si>
  <si>
    <t>1.2.12. Обустройство тротуара по ул. Печорская</t>
  </si>
  <si>
    <t>1.2.3. Ремонт улично - дорожной сети (исполнительный лист)</t>
  </si>
  <si>
    <t>1.2.9. Содержание автомобильных дорог общего пользования местного значения</t>
  </si>
  <si>
    <t xml:space="preserve">1.2.5. Содержание поселковых дорог (подъездные дороги и дороги (улицы) внутри поселков) </t>
  </si>
  <si>
    <t xml:space="preserve">1.2.8.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</si>
  <si>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</si>
  <si>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</si>
  <si>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Комплексный план действий на 2016 год по реализации муниципальной программы "Развитие транспортной системы на 2014-2020 годы" 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</si>
  <si>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</si>
  <si>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</si>
  <si>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</si>
  <si>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</si>
  <si>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</si>
  <si>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</si>
  <si>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</si>
  <si>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</si>
  <si>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</si>
  <si>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</si>
  <si>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</si>
  <si>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</si>
  <si>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Статус контрольного события</t>
  </si>
  <si>
    <t>Ожидаемый результат</t>
  </si>
  <si>
    <t xml:space="preserve">1.2.2. Капитальный ремонт (ремонт) улично-дорожной сети и автомобильных дорог общего пользования местного значения </t>
  </si>
  <si>
    <t xml:space="preserve">1.2.1. Капитальный ремонт (ремонт) автомобильных дорог общего пользования местного значения за счет средств муниципального дорожного фонда </t>
  </si>
  <si>
    <t xml:space="preserve">1.1.1. Строительство пешеходного моста через реку Чибью 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</si>
  <si>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</si>
  <si>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</si>
  <si>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</si>
  <si>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</si>
  <si>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</si>
  <si>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</si>
  <si>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Основное мероприятие 1.2.      Реконструкция, модернизация, капитальный ремонт (ремонт) и содержание улично-дорожной сети</t>
  </si>
  <si>
    <t>Контрольное событие № 1.2.1.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</si>
  <si>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1.2.2. Приняты акты выполненных работ по капитальному ремонту (ремонту) улично - дорожной сети и автомобильных дорог общего пользования местного значения</t>
  </si>
  <si>
    <t>Контрольное событие № 1.2.3. Оплата исполнительного листа по ремонту улично-дорожной сети</t>
  </si>
  <si>
    <t>Контрольное событие № 1.2.6.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</si>
  <si>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Контрольное событие № 1.2.8.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</si>
  <si>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Итого по задаче 2.</t>
  </si>
  <si>
    <t>Всего по муниципальной программе</t>
  </si>
  <si>
    <t>Контрольное событие № 2.1.1.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</si>
  <si>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2.1.2. Заключено соглашение о предоставлении субсидий из Республиканского бюджета Республики Коми </t>
  </si>
  <si>
    <t>Контрольное событие № 2.1.2. Заключен договор с ОАО "Комиавиатранс"</t>
  </si>
  <si>
    <t>Контрольное событие № 2.1.2. Приняты акты выполненных работ по осуществлению пассажирских перевозок воздушным транспортом в труднодоступные населенные пункты</t>
  </si>
  <si>
    <t>Начальник Финансового управления администрации МОГО "Ухта"</t>
  </si>
  <si>
    <t xml:space="preserve">"___" __________2016 г. </t>
  </si>
  <si>
    <t>"____"____________2016 г.</t>
  </si>
  <si>
    <t>администрации МОГО "Ухта"</t>
  </si>
  <si>
    <t>1.2.4. Техническое обслуживание, санитарное содержание и текущий ремонт объектов внешнего благоустройства МОГО "Ухта"</t>
  </si>
  <si>
    <t>Техническое обслуживание, санитарное содержание и текущий ремонт объектов внешнего благоустройства МОГО "Ухта" (кредиторская задолженность)</t>
  </si>
  <si>
    <t>1.2.2. Капитальный ремонт (ремонт) улично-дорожной сети и автомобильных дорог общего пользования местного значения (кредиторская задолженность)</t>
  </si>
  <si>
    <t>1.2.5. Содержание поселковых дорог (подъездные дороги и дороги (улицы) внутри поселков) (кредиторская задолженность)</t>
  </si>
  <si>
    <t>1.2.8.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</si>
  <si>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>Объем финансирования Программы</t>
  </si>
  <si>
    <t>Год</t>
  </si>
  <si>
    <t>Средства федерального бюджета (руб.)</t>
  </si>
  <si>
    <t>Средства республиканского бюджета (руб.)</t>
  </si>
  <si>
    <t>Средства бюджета МОГО "Ухта" (руб.)</t>
  </si>
  <si>
    <t>Средства приносящей доход деятельности (руб.)</t>
  </si>
  <si>
    <t>Всего (руб.)</t>
  </si>
  <si>
    <t>Итого</t>
  </si>
  <si>
    <t>Начальник МУ "УЖКХ"</t>
  </si>
  <si>
    <t>1.2.7. Разработка проектно-сметной документации на объекты дорожного хозяйства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</si>
  <si>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</si>
  <si>
    <t>Управление экономического развития администрации МОГО "Ухта"</t>
  </si>
  <si>
    <t xml:space="preserve">Начальник МУ  Управление капитального строительства    </t>
  </si>
  <si>
    <t>Администрация МОГО "Ухта"</t>
  </si>
  <si>
    <t>_____________С.Н. Зубченко</t>
  </si>
  <si>
    <t>Начальник Управления экономического развития 
администрации МОГО "Ухта"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</si>
  <si>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</si>
  <si>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1.2.11.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</si>
  <si>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1.2.12.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</si>
  <si>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1.2.13. Приняты акты выполненных работ по обустройству остановочных павильонов по маршрутам школьных автобусов</t>
  </si>
  <si>
    <t>Контрольное событие № 1.2.14. Приняты акты выполненных работ обустройству тротуара по ул.Печорская</t>
  </si>
  <si>
    <t>Бырловский О.Н., Начальник МУ "Управление жилищно-коммунального хозяйства"</t>
  </si>
  <si>
    <t>С.Н. Зубченко., Начальник МУ Управления капитального строительства</t>
  </si>
  <si>
    <t>Начальник Управления экономического развития администрации МОГО "Ухта"</t>
  </si>
  <si>
    <t xml:space="preserve">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Передано в Администрацию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</si>
  <si>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(Кредиторская задолженность) МУ "УЖКХ"</t>
  </si>
  <si>
    <t>04.0.21.00000.01</t>
  </si>
  <si>
    <t xml:space="preserve">   - Содержание автомобильных дорог общего пользования местного значения (республиканский бюджет) (КРЕДИТОРСКАЯ ЗАДОЛЖЕННОСТЬ)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</si>
  <si>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</si>
  <si>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</si>
  <si>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1.1.2. Строительство объездной дороги от ул. Первомайская до автодороги Ухта-Сыктывкар</t>
  </si>
  <si>
    <t>04.0.11.00000.02</t>
  </si>
  <si>
    <t>Контрольное событие № 1.1.3.                           Приняты Акты выполненных работ по строительству объекта: "Объездная дорога от ул. Первомайская до автодороги Ухта-Сыктывкар"</t>
  </si>
  <si>
    <t>1.1.3. Строительство объездной дороги от ул. Западная до ул. Заводская</t>
  </si>
  <si>
    <t>04.0.11.00000.03</t>
  </si>
  <si>
    <t>Контрольное событие № 1.1.4.                                 Приняты Акты выполненных работ по строительству объекта: "Объездная дорога от ул. Западная до ул. Заводская"</t>
  </si>
  <si>
    <t>1.2.15 Ремонт деревянных мостов</t>
  </si>
  <si>
    <t>04.0.12.00000.14</t>
  </si>
  <si>
    <t>04.0.12.00000.13</t>
  </si>
  <si>
    <t>2.1.3. Выполнение работ по перевозке пассажиров и багажа по муниципальным регулярным автобусным маршрутам</t>
  </si>
  <si>
    <t>04.0.21.00000.02</t>
  </si>
  <si>
    <t>Контрольное событие 2.1.3. Приняты акты выполненных работ по осуществлению перевозки пассажиров и багажа по муниципальным регулируемым автобусным маршрутам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</si>
  <si>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</si>
  <si>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________________  Е.В. Игнатова</t>
  </si>
  <si>
    <t>исп. А.С. Третьякова, тел.76-36-51</t>
  </si>
  <si>
    <t>Передвижка к проеку постановления "О внесении изменений в МП "Развитие транспортной системы на 2014-2020 годы"</t>
  </si>
  <si>
    <t>Изменения, руб.</t>
  </si>
  <si>
    <t>Примечание</t>
  </si>
  <si>
    <t>ПА б/н</t>
  </si>
  <si>
    <t>_________________2016 г.</t>
  </si>
  <si>
    <t>Обеспечение транспортного обслуживания населения в границах городского округа</t>
  </si>
  <si>
    <t>2.1.</t>
  </si>
  <si>
    <t>Артемьев П.П., Начальник МУ "Управление жилищно-коммунального хозяйства"</t>
  </si>
  <si>
    <t>_________________П.П. Артемьев</t>
  </si>
  <si>
    <t>Доп.ФК ***</t>
  </si>
  <si>
    <t>04.0.21.00000.00</t>
  </si>
  <si>
    <t>04.0.12.00000.00</t>
  </si>
  <si>
    <t>04.0.11.00000.00</t>
  </si>
  <si>
    <t>Руководитель
 администрации МОГО "Ухта"</t>
  </si>
  <si>
    <t>Османов М.Н., руководитель администрации МОГО "Ухта"</t>
  </si>
  <si>
    <t>1.2.11. Обустройство остановочных пунктов</t>
  </si>
  <si>
    <t>__________________ М.Н. Османов</t>
  </si>
  <si>
    <t>Муниципальная программа  МОГО "Ухта" "Развитие транспортной системы на 2014-2020 годы" на 2016г.</t>
  </si>
  <si>
    <t>ПА 2541</t>
  </si>
  <si>
    <t>Итого экономия по МП "Развитие транвпортной системы на 2014-2020 годы"</t>
  </si>
  <si>
    <t>Муниципальная программа  МОГО "Ухта" "Безопасность жизнедеятельности населения на 2014-2020 годы" на 2016г.</t>
  </si>
  <si>
    <t>Задача 3.1. Организация движения транспортных средств и пешеходов</t>
  </si>
  <si>
    <t>Установка пешеходных ограждений</t>
  </si>
  <si>
    <t>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дорог;в т.ч. замена оборудования светофорных объектов</t>
  </si>
  <si>
    <t>Оказание услуг по организации регулирования дорожного движения на территории МОГО «Ухта»: содержание и обслуживание дорожных знаков</t>
  </si>
  <si>
    <t>Устройство дорожной разметки</t>
  </si>
  <si>
    <t>Итого экономия по МП "Безопасностт жизнедеятельности населения на 2014-2020 годы"</t>
  </si>
  <si>
    <t>Общая экономия</t>
  </si>
  <si>
    <t>Муниципальная программа  МОГО "Ухта" "Жилье и жилищно-коммунальное хозяйство на 2014-2020 годы" на 2016г.</t>
  </si>
  <si>
    <t>Снос аварийных жилых домов</t>
  </si>
  <si>
    <t>-815333,06</t>
  </si>
  <si>
    <t>3528751,53</t>
  </si>
  <si>
    <t>Капитальный ремонт лоджий МКД</t>
  </si>
  <si>
    <t>-450000</t>
  </si>
  <si>
    <t>Разработка проектно-сметной документации по капитальному ремонту муниципального жилищного фонда</t>
  </si>
  <si>
    <t>196900</t>
  </si>
  <si>
    <t>-301100</t>
  </si>
  <si>
    <t>Содержание и ремонт дворовых территорий МКД, проездов к дворовым территориям МКД</t>
  </si>
  <si>
    <t>2938586,09</t>
  </si>
  <si>
    <t>-909817,69</t>
  </si>
  <si>
    <t>Ремонт муниципальных домов</t>
  </si>
  <si>
    <t>94373,75</t>
  </si>
  <si>
    <t>-57222,47</t>
  </si>
  <si>
    <t>Реконструкция системы водоснабжения МКД</t>
  </si>
  <si>
    <t>-731623</t>
  </si>
  <si>
    <t>Инвентаризация МКД</t>
  </si>
  <si>
    <t>-11671,93</t>
  </si>
  <si>
    <t>33328,07</t>
  </si>
  <si>
    <t>Обустройство пандусов для инвалидов</t>
  </si>
  <si>
    <t>180000</t>
  </si>
  <si>
    <t>-3717,99</t>
  </si>
  <si>
    <t>Предоставление субсидий организациям для улучшения состояния и содержания муниципального жилищного фонда</t>
  </si>
  <si>
    <t>-90751,06</t>
  </si>
  <si>
    <t>2473476,39</t>
  </si>
  <si>
    <t>Строительство станции  водоочистки  с созданием  системы управления комплексом водоснабжения в Пожня-Ель  г.Ухта, в том числе, проектно-изыскательские работы, за счет средств местного бюджета</t>
  </si>
  <si>
    <t>1500000</t>
  </si>
  <si>
    <t>-360608,61</t>
  </si>
  <si>
    <t>Посадка цветов в цветники</t>
  </si>
  <si>
    <t>Капитальный ремонт пожарных водоёмов</t>
  </si>
  <si>
    <t>4999983,64</t>
  </si>
  <si>
    <t>-16,36</t>
  </si>
  <si>
    <t>-0,49</t>
  </si>
  <si>
    <t>1447349,51</t>
  </si>
  <si>
    <t>Содержание систем наружного противопожарного водоснабжения (пожарных водоёмов)</t>
  </si>
  <si>
    <t>-6565,6</t>
  </si>
  <si>
    <t>752926,4</t>
  </si>
  <si>
    <t xml:space="preserve">Техническое  обслуживание, санитарное содержание и текущий ремонт  малых архитектурных форм </t>
  </si>
  <si>
    <t>Техническое обслуживание, санитарное содержание и текущий ремонт объектов зеленого хозяйства МОГО «Ухта»</t>
  </si>
  <si>
    <t>Техническое обслуживание, санитарное содержание мест погребений на территории МОГО «Ухта»</t>
  </si>
  <si>
    <t>Техническое обслуживание, санитарное содержанеи, текущий ремонт лестниц, пешеходных мостов МОГО "Ухта"</t>
  </si>
  <si>
    <t>Техническое обслуживание, санитарное содержание ливневой канализации, подпорных стен</t>
  </si>
  <si>
    <t>Содержание детских игровых и спортивных площадок (Содержание)</t>
  </si>
  <si>
    <t>Уборка несанкционированных свалок</t>
  </si>
  <si>
    <t xml:space="preserve">Расходы на очистку территории до и после проведения городских, уличных праздников, развешивание флажков расцвечивания по улицам города, установку биотуалетов в местах проведения массовых гуляний,  подготовку мест проведения городских уличных праздников </t>
  </si>
  <si>
    <t xml:space="preserve">Оказание услуг по принудительной эвакуации длительно хранящегося, брошенного и разукомплектованного автотранспорта или автотранспорта, эвакуированного из мест несакционированной стоянки и вывозу незаконно установленных балков и нестационарных торговых объектов с территории МОГО "Ухта" </t>
  </si>
  <si>
    <t xml:space="preserve">Выполнение работ по подготовке проведения городских уличных праздников: обустройство ледового городка </t>
  </si>
  <si>
    <t>Обустройство линии наружного освещения на территории пст Веселый Кут</t>
  </si>
  <si>
    <t>Приобретение и установка детской площадки по адресу: г. Ухта, ул. Первомайская, д. 2/6,6,6а,6б,4,4а, ул. Мира, д.2 (софинансирование)</t>
  </si>
  <si>
    <t>Итого экономия по МП "Жилье и жилищно-коммунальное хозяйство на 2014-2020 годы"</t>
  </si>
  <si>
    <t xml:space="preserve">Техническое обслуживание, санитарное содержание и текущий ремонт объектов внешнего благоустройства </t>
  </si>
  <si>
    <t>Итого по МП "Развитие транспортной системы"</t>
  </si>
  <si>
    <t>Перераспределение денежных средств в результате экономии</t>
  </si>
  <si>
    <t>Экономия по МП "Жилье и жилищно-коммунальное хозяйство на 2014-2020 годы" на 2016г.</t>
  </si>
  <si>
    <t>__________________ О.И. Курбанова</t>
  </si>
  <si>
    <t>Экономия по МП "Безопасность жизнедеятельности населения на 2014-2020 годы" на 2016г.</t>
  </si>
  <si>
    <t xml:space="preserve"> Экономия по МП "Развитие транспортной системы на 2014-2020 годы" на 2016г.</t>
  </si>
  <si>
    <t>1.2.7. Разработка проектно - сметной документации на объекты дорожного хозяйства</t>
  </si>
  <si>
    <t>Оплата исполнительного листа</t>
  </si>
  <si>
    <t>Общая экономия:</t>
  </si>
  <si>
    <t xml:space="preserve"> Курбанова О.И., Начальник Управления экономического развития администрации МОГО "Ухта"</t>
  </si>
  <si>
    <t>Курбанова О.И.., Начальник Управления экономического развития администрации МОГО "Ухта"</t>
  </si>
  <si>
    <t>Курбанова О.И., Начальник Управления экономического развития администрации МОГО "Ухта"</t>
  </si>
  <si>
    <t>Контрольное событие № 1.2.7. Разработана проектно-сметная документация на объекты дорожного хозяйства</t>
  </si>
  <si>
    <t>1.2.11. Оборудование и содержание ледовых переправ и зимних автомобильных дорог общего пользования местного значения</t>
  </si>
  <si>
    <t>1.2.13. Обустройство остановочных пунктов</t>
  </si>
  <si>
    <t>1.2.14. Обустройство тротуара по ул. Печорская</t>
  </si>
  <si>
    <t>1.2.15 Топографо-геодезическая съемка границ земельного участка</t>
  </si>
  <si>
    <t>1.2.16 Ремонт деревянных мостов</t>
  </si>
  <si>
    <t>Контрольное событие № 1.2.16. Приняты акты выполненных работ по  ремонту деревянных мостов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</si>
</sst>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32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horizontal="left" wrapText="1"/>
    </xf>
    <xf numFmtId="0" fontId="10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10" fillId="0" borderId="0" xfId="1" applyFont="1" applyFill="1" applyAlignment="1">
      <alignment vertical="center" wrapText="1"/>
    </xf>
    <xf numFmtId="0" fontId="10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9" fillId="0" borderId="0" xfId="2" applyFont="1" applyFill="1" applyBorder="1" applyAlignment="1">
      <alignment horizontal="left"/>
    </xf>
    <xf numFmtId="0" fontId="10" fillId="0" borderId="0" xfId="2" applyFont="1" applyFill="1"/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49" fontId="11" fillId="0" borderId="1" xfId="2" applyNumberFormat="1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horizontal="left" vertical="center"/>
    </xf>
    <xf numFmtId="0" fontId="10" fillId="0" borderId="0" xfId="2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10" fillId="0" borderId="0" xfId="2" applyNumberFormat="1" applyFont="1" applyFill="1" applyBorder="1" applyAlignment="1">
      <alignment horizontal="left" vertical="center"/>
    </xf>
    <xf numFmtId="4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wrapText="1"/>
    </xf>
    <xf numFmtId="165" fontId="10" fillId="0" borderId="0" xfId="3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wrapText="1"/>
    </xf>
    <xf numFmtId="4" fontId="10" fillId="0" borderId="1" xfId="2" applyNumberFormat="1" applyFont="1" applyFill="1" applyBorder="1" applyAlignment="1">
      <alignment wrapText="1"/>
    </xf>
    <xf numFmtId="3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right" vertical="center" wrapText="1"/>
    </xf>
    <xf numFmtId="4" fontId="10" fillId="0" borderId="0" xfId="2" applyNumberFormat="1" applyFont="1" applyFill="1" applyBorder="1" applyAlignment="1">
      <alignment horizontal="left" wrapText="1"/>
    </xf>
    <xf numFmtId="0" fontId="10" fillId="0" borderId="1" xfId="2" applyFont="1" applyFill="1" applyBorder="1" applyAlignment="1">
      <alignment wrapText="1"/>
    </xf>
    <xf numFmtId="166" fontId="10" fillId="0" borderId="0" xfId="2" applyNumberFormat="1" applyFont="1" applyFill="1" applyBorder="1" applyAlignment="1">
      <alignment horizontal="left" wrapText="1"/>
    </xf>
    <xf numFmtId="4" fontId="10" fillId="0" borderId="0" xfId="2" applyNumberFormat="1" applyFont="1" applyFill="1" applyBorder="1"/>
    <xf numFmtId="0" fontId="10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wrapText="1"/>
    </xf>
    <xf numFmtId="0" fontId="13" fillId="0" borderId="0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10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12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3" fontId="10" fillId="0" borderId="1" xfId="2" applyNumberFormat="1" applyFont="1" applyFill="1" applyBorder="1" applyAlignment="1">
      <alignment horizontal="center" vertical="center" textRotation="90"/>
    </xf>
    <xf numFmtId="0" fontId="10" fillId="0" borderId="1" xfId="2" applyFont="1" applyFill="1" applyBorder="1" applyAlignment="1">
      <alignment horizontal="center" vertical="center" textRotation="90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/>
    <xf numFmtId="4" fontId="9" fillId="0" borderId="0" xfId="2" applyNumberFormat="1" applyFont="1" applyFill="1"/>
    <xf numFmtId="0" fontId="11" fillId="0" borderId="1" xfId="2" applyFont="1" applyFill="1" applyBorder="1"/>
    <xf numFmtId="4" fontId="11" fillId="0" borderId="1" xfId="2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/>
    <xf numFmtId="4" fontId="9" fillId="0" borderId="1" xfId="2" applyNumberFormat="1" applyFont="1" applyFill="1" applyBorder="1"/>
    <xf numFmtId="49" fontId="11" fillId="0" borderId="1" xfId="3" applyNumberFormat="1" applyFont="1" applyFill="1" applyBorder="1" applyAlignment="1">
      <alignment horizontal="left" vertical="center" wrapText="1"/>
    </xf>
    <xf numFmtId="165" fontId="11" fillId="0" borderId="1" xfId="3" applyFont="1" applyFill="1" applyBorder="1" applyAlignment="1">
      <alignment vertical="center" wrapText="1"/>
    </xf>
    <xf numFmtId="2" fontId="11" fillId="0" borderId="1" xfId="2" quotePrefix="1" applyNumberFormat="1" applyFont="1" applyFill="1" applyBorder="1" applyAlignment="1">
      <alignment horizontal="left" vertical="center" wrapText="1"/>
    </xf>
    <xf numFmtId="0" fontId="11" fillId="0" borderId="1" xfId="2" quotePrefix="1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left" wrapText="1"/>
    </xf>
    <xf numFmtId="0" fontId="10" fillId="0" borderId="1" xfId="2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right" vertical="center" wrapText="1"/>
    </xf>
    <xf numFmtId="49" fontId="10" fillId="0" borderId="2" xfId="2" applyNumberFormat="1" applyFont="1" applyFill="1" applyBorder="1" applyAlignment="1">
      <alignment horizontal="left" vertical="center"/>
    </xf>
    <xf numFmtId="49" fontId="10" fillId="0" borderId="3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wrapText="1"/>
    </xf>
    <xf numFmtId="4" fontId="10" fillId="0" borderId="1" xfId="2" applyNumberFormat="1" applyFont="1" applyFill="1" applyBorder="1" applyAlignment="1">
      <alignment vertical="center" wrapText="1"/>
    </xf>
    <xf numFmtId="4" fontId="10" fillId="0" borderId="1" xfId="2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/>
    <xf numFmtId="4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66" fontId="11" fillId="0" borderId="1" xfId="3" applyNumberFormat="1" applyFont="1" applyFill="1" applyBorder="1" applyAlignment="1">
      <alignment horizontal="center" vertical="center"/>
    </xf>
    <xf numFmtId="0" fontId="15" fillId="0" borderId="0" xfId="0" applyFont="1"/>
    <xf numFmtId="49" fontId="11" fillId="0" borderId="5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0" fillId="0" borderId="1" xfId="2" applyFont="1" applyFill="1" applyBorder="1" applyAlignment="1">
      <alignment horizontal="center" vertical="center" wrapText="1"/>
    </xf>
    <xf numFmtId="0" fontId="1" fillId="2" borderId="0" xfId="2" applyFont="1" applyFill="1"/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9" fillId="0" borderId="0" xfId="2" applyFont="1" applyFill="1" applyAlignment="1">
      <alignment horizontal="left" wrapText="1"/>
    </xf>
    <xf numFmtId="4" fontId="1" fillId="0" borderId="2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/>
    </xf>
    <xf numFmtId="4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/>
    <xf numFmtId="4" fontId="16" fillId="0" borderId="2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/>
    </xf>
    <xf numFmtId="4" fontId="16" fillId="0" borderId="1" xfId="2" applyNumberFormat="1" applyFont="1" applyFill="1" applyBorder="1"/>
    <xf numFmtId="49" fontId="16" fillId="0" borderId="2" xfId="2" applyNumberFormat="1" applyFont="1" applyFill="1" applyBorder="1" applyAlignment="1">
      <alignment horizontal="left" vertical="center" wrapText="1"/>
    </xf>
    <xf numFmtId="3" fontId="1" fillId="0" borderId="1" xfId="2" applyNumberFormat="1" applyFont="1" applyFill="1" applyBorder="1" applyAlignment="1">
      <alignment horizontal="center" vertical="center"/>
    </xf>
    <xf numFmtId="3" fontId="1" fillId="0" borderId="2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17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1" fillId="0" borderId="6" xfId="2" applyNumberFormat="1" applyFont="1" applyFill="1" applyBorder="1" applyAlignment="1">
      <alignment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" fontId="19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vertical="center" wrapText="1"/>
    </xf>
    <xf numFmtId="4" fontId="21" fillId="0" borderId="1" xfId="2" applyNumberFormat="1" applyFont="1" applyFill="1" applyBorder="1" applyAlignment="1">
      <alignment horizontal="center" vertical="center" wrapText="1"/>
    </xf>
    <xf numFmtId="4" fontId="22" fillId="0" borderId="1" xfId="2" applyNumberFormat="1" applyFont="1" applyFill="1" applyBorder="1" applyAlignment="1">
      <alignment vertical="center" wrapText="1"/>
    </xf>
    <xf numFmtId="1" fontId="1" fillId="0" borderId="1" xfId="2" applyNumberFormat="1" applyFont="1" applyFill="1" applyBorder="1" applyAlignment="1">
      <alignment horizontal="center"/>
    </xf>
    <xf numFmtId="4" fontId="0" fillId="0" borderId="0" xfId="0" applyNumberFormat="1"/>
    <xf numFmtId="4" fontId="22" fillId="0" borderId="1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Alignment="1">
      <alignment horizont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top" wrapText="1"/>
    </xf>
    <xf numFmtId="49" fontId="11" fillId="0" borderId="6" xfId="2" applyNumberFormat="1" applyFont="1" applyFill="1" applyBorder="1" applyAlignment="1">
      <alignment horizontal="left" vertical="top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1" fillId="0" borderId="7" xfId="2" applyNumberFormat="1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165" fontId="11" fillId="0" borderId="5" xfId="3" applyFont="1" applyFill="1" applyBorder="1" applyAlignment="1">
      <alignment horizontal="center" vertical="center" wrapText="1"/>
    </xf>
    <xf numFmtId="165" fontId="11" fillId="0" borderId="7" xfId="3" applyFont="1" applyFill="1" applyBorder="1" applyAlignment="1">
      <alignment horizontal="center" vertical="center" wrapText="1"/>
    </xf>
    <xf numFmtId="165" fontId="11" fillId="0" borderId="6" xfId="3" applyFont="1" applyFill="1" applyBorder="1" applyAlignment="1">
      <alignment horizontal="center" vertical="center" wrapText="1"/>
    </xf>
    <xf numFmtId="14" fontId="11" fillId="0" borderId="7" xfId="2" applyNumberFormat="1" applyFont="1" applyFill="1" applyBorder="1" applyAlignment="1">
      <alignment horizontal="center" vertical="center" wrapText="1"/>
    </xf>
    <xf numFmtId="14" fontId="11" fillId="0" borderId="6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Alignment="1">
      <alignment horizontal="center" wrapText="1"/>
    </xf>
    <xf numFmtId="0" fontId="10" fillId="0" borderId="0" xfId="2" applyFont="1" applyFill="1" applyAlignment="1">
      <alignment horizontal="left"/>
    </xf>
    <xf numFmtId="0" fontId="1" fillId="0" borderId="5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right" vertical="center" wrapText="1"/>
    </xf>
    <xf numFmtId="49" fontId="9" fillId="0" borderId="3" xfId="2" applyNumberFormat="1" applyFont="1" applyFill="1" applyBorder="1" applyAlignment="1">
      <alignment horizontal="right" vertical="center" wrapText="1"/>
    </xf>
    <xf numFmtId="49" fontId="9" fillId="0" borderId="4" xfId="2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horizontal="righ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9" fillId="0" borderId="4" xfId="2" applyFont="1" applyFill="1" applyBorder="1" applyAlignment="1">
      <alignment horizontal="righ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Alignment="1">
      <alignment horizontal="left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left" vertical="center" wrapText="1"/>
    </xf>
    <xf numFmtId="2" fontId="11" fillId="0" borderId="7" xfId="2" applyNumberFormat="1" applyFont="1" applyFill="1" applyBorder="1" applyAlignment="1">
      <alignment horizontal="left" vertical="center" wrapText="1"/>
    </xf>
    <xf numFmtId="2" fontId="11" fillId="0" borderId="6" xfId="2" applyNumberFormat="1" applyFont="1" applyFill="1" applyBorder="1" applyAlignment="1">
      <alignment horizontal="left" vertical="center" wrapText="1"/>
    </xf>
    <xf numFmtId="2" fontId="11" fillId="0" borderId="5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6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2" xfId="2" applyNumberFormat="1" applyFont="1" applyFill="1" applyBorder="1" applyAlignment="1">
      <alignment horizontal="left" vertical="center" wrapText="1"/>
    </xf>
    <xf numFmtId="49" fontId="1" fillId="0" borderId="3" xfId="2" applyNumberFormat="1" applyFont="1" applyFill="1" applyBorder="1" applyAlignment="1">
      <alignment horizontal="left" vertical="center" wrapText="1"/>
    </xf>
    <xf numFmtId="49" fontId="1" fillId="0" borderId="4" xfId="2" applyNumberFormat="1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center" wrapText="1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4" fontId="1" fillId="0" borderId="2" xfId="2" applyNumberFormat="1" applyFont="1" applyFill="1" applyBorder="1" applyAlignment="1">
      <alignment horizontal="center" vertical="center" wrapText="1"/>
    </xf>
    <xf numFmtId="4" fontId="1" fillId="0" borderId="3" xfId="2" applyNumberFormat="1" applyFont="1" applyFill="1" applyBorder="1" applyAlignment="1">
      <alignment horizontal="center" vertical="center" wrapText="1"/>
    </xf>
    <xf numFmtId="1" fontId="16" fillId="0" borderId="2" xfId="2" applyNumberFormat="1" applyFont="1" applyFill="1" applyBorder="1" applyAlignment="1">
      <alignment horizontal="center" vertical="center"/>
    </xf>
    <xf numFmtId="1" fontId="16" fillId="0" borderId="3" xfId="2" applyNumberFormat="1" applyFont="1" applyFill="1" applyBorder="1" applyAlignment="1">
      <alignment horizontal="center" vertical="center"/>
    </xf>
    <xf numFmtId="1" fontId="16" fillId="0" borderId="4" xfId="2" applyNumberFormat="1" applyFont="1" applyFill="1" applyBorder="1" applyAlignment="1">
      <alignment horizontal="center" vertical="center"/>
    </xf>
    <xf numFmtId="49" fontId="18" fillId="0" borderId="2" xfId="2" applyNumberFormat="1" applyFont="1" applyFill="1" applyBorder="1" applyAlignment="1">
      <alignment horizontal="center" vertical="center" wrapText="1"/>
    </xf>
    <xf numFmtId="49" fontId="18" fillId="0" borderId="3" xfId="2" applyNumberFormat="1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49" fontId="6" fillId="0" borderId="4" xfId="2" applyNumberFormat="1" applyFont="1" applyFill="1" applyBorder="1" applyAlignment="1">
      <alignment horizontal="left" vertical="center" wrapText="1"/>
    </xf>
    <xf numFmtId="49" fontId="18" fillId="0" borderId="2" xfId="2" applyNumberFormat="1" applyFont="1" applyFill="1" applyBorder="1" applyAlignment="1">
      <alignment horizontal="left" vertical="center" wrapText="1"/>
    </xf>
    <xf numFmtId="49" fontId="18" fillId="0" borderId="3" xfId="2" applyNumberFormat="1" applyFont="1" applyFill="1" applyBorder="1" applyAlignment="1">
      <alignment horizontal="left" vertical="center" wrapText="1"/>
    </xf>
    <xf numFmtId="49" fontId="18" fillId="0" borderId="4" xfId="2" applyNumberFormat="1" applyFont="1" applyFill="1" applyBorder="1" applyAlignment="1">
      <alignment horizontal="left" vertical="center" wrapText="1"/>
    </xf>
    <xf numFmtId="49" fontId="1" fillId="0" borderId="7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left" vertical="center" wrapText="1"/>
    </xf>
    <xf numFmtId="49" fontId="20" fillId="0" borderId="3" xfId="2" applyNumberFormat="1" applyFont="1" applyFill="1" applyBorder="1" applyAlignment="1">
      <alignment horizontal="left" vertical="center" wrapText="1"/>
    </xf>
    <xf numFmtId="49" fontId="20" fillId="0" borderId="4" xfId="2" applyNumberFormat="1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right" vertical="center" wrapText="1"/>
    </xf>
    <xf numFmtId="49" fontId="20" fillId="0" borderId="3" xfId="2" applyNumberFormat="1" applyFont="1" applyFill="1" applyBorder="1" applyAlignment="1">
      <alignment horizontal="right" vertical="center" wrapText="1"/>
    </xf>
    <xf numFmtId="49" fontId="20" fillId="0" borderId="4" xfId="2" applyNumberFormat="1" applyFont="1" applyFill="1" applyBorder="1" applyAlignment="1">
      <alignment horizontal="right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1"/>
  <sheetViews>
    <sheetView tabSelected="1" view="pageBreakPreview" zoomScale="70" zoomScaleSheetLayoutView="70" workbookViewId="0">
      <selection activeCell="H36" sqref="H36"/>
    </sheetView>
  </sheetViews>
  <sheetFormatPr defaultRowHeight="12.75" x14ac:dyDescent="0.2"/>
  <cols>
    <col min="1" max="1" width="52.85546875" style="103" customWidth="1"/>
    <col min="2" max="2" width="11.140625" style="14" customWidth="1"/>
    <col min="3" max="3" width="26.85546875" style="14" customWidth="1"/>
    <col min="4" max="4" width="22.140625" style="14" customWidth="1"/>
    <col min="5" max="5" width="31.7109375" style="14" customWidth="1"/>
    <col min="6" max="6" width="18.140625" style="14" customWidth="1"/>
    <col min="7" max="7" width="17.7109375" style="14" customWidth="1"/>
    <col min="8" max="8" width="25.28515625" style="96" customWidth="1"/>
    <col min="9" max="9" width="27.7109375" style="18" customWidth="1"/>
    <col min="10" max="10" width="4.42578125" style="18" bestFit="1" customWidth="1"/>
    <col min="11" max="12" width="4.42578125" style="15" bestFit="1" customWidth="1"/>
    <col min="13" max="13" width="4.42578125" style="15" customWidth="1"/>
    <col min="14" max="14" width="24.85546875" style="15" customWidth="1"/>
    <col min="15" max="16384" width="9.140625" style="15"/>
  </cols>
  <sheetData>
    <row r="1" spans="1:14" ht="20.25" x14ac:dyDescent="0.3">
      <c r="A1" s="170" t="s">
        <v>19</v>
      </c>
      <c r="B1" s="11"/>
      <c r="C1" s="12"/>
      <c r="D1" s="13"/>
      <c r="E1" s="13"/>
      <c r="H1" s="14"/>
      <c r="I1" s="238" t="s">
        <v>20</v>
      </c>
      <c r="J1" s="238"/>
      <c r="K1" s="238"/>
      <c r="L1" s="238"/>
      <c r="M1" s="238"/>
    </row>
    <row r="2" spans="1:14" ht="20.25" customHeight="1" x14ac:dyDescent="0.2">
      <c r="A2" s="169" t="s">
        <v>184</v>
      </c>
      <c r="B2" s="169"/>
      <c r="C2" s="16"/>
      <c r="D2" s="17"/>
      <c r="E2" s="17"/>
      <c r="H2" s="14"/>
      <c r="I2" s="239" t="s">
        <v>134</v>
      </c>
      <c r="J2" s="239"/>
      <c r="K2" s="239"/>
      <c r="L2" s="239"/>
      <c r="M2" s="239"/>
    </row>
    <row r="3" spans="1:14" ht="20.25" customHeight="1" x14ac:dyDescent="0.2">
      <c r="A3" s="169" t="s">
        <v>120</v>
      </c>
      <c r="B3" s="169"/>
      <c r="C3" s="16"/>
      <c r="D3" s="17"/>
      <c r="E3" s="17"/>
      <c r="H3" s="14"/>
      <c r="I3" s="219"/>
      <c r="J3" s="133"/>
      <c r="K3" s="133"/>
      <c r="L3" s="133"/>
      <c r="M3" s="133"/>
    </row>
    <row r="4" spans="1:14" ht="20.25" customHeight="1" x14ac:dyDescent="0.3">
      <c r="A4" s="170" t="s">
        <v>187</v>
      </c>
      <c r="B4" s="170"/>
      <c r="C4" s="17"/>
      <c r="D4" s="17"/>
      <c r="E4" s="17"/>
      <c r="H4" s="14"/>
      <c r="I4" s="238" t="s">
        <v>179</v>
      </c>
      <c r="J4" s="238"/>
      <c r="K4" s="238"/>
      <c r="L4" s="238"/>
      <c r="M4" s="238"/>
    </row>
    <row r="5" spans="1:14" ht="20.25" x14ac:dyDescent="0.3">
      <c r="A5" s="170" t="s">
        <v>175</v>
      </c>
      <c r="B5" s="170"/>
      <c r="C5" s="17"/>
      <c r="D5" s="17"/>
      <c r="E5" s="17"/>
      <c r="H5" s="14"/>
      <c r="I5" s="238" t="s">
        <v>118</v>
      </c>
      <c r="J5" s="238"/>
      <c r="K5" s="238"/>
      <c r="L5" s="238"/>
      <c r="M5" s="238"/>
    </row>
    <row r="6" spans="1:14" ht="20.25" x14ac:dyDescent="0.3">
      <c r="A6" s="164"/>
      <c r="B6" s="128"/>
      <c r="C6" s="17"/>
      <c r="D6" s="17"/>
      <c r="E6" s="17"/>
      <c r="H6" s="14"/>
      <c r="J6" s="19"/>
      <c r="K6" s="19"/>
      <c r="L6" s="19"/>
      <c r="M6" s="19"/>
    </row>
    <row r="7" spans="1:14" ht="20.25" x14ac:dyDescent="0.3">
      <c r="A7" s="240" t="s">
        <v>81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18"/>
    </row>
    <row r="8" spans="1:14" ht="20.25" x14ac:dyDescent="0.3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18"/>
    </row>
    <row r="9" spans="1:14" s="20" customFormat="1" ht="50.25" customHeight="1" x14ac:dyDescent="0.3">
      <c r="A9" s="237" t="s">
        <v>82</v>
      </c>
      <c r="B9" s="237" t="s">
        <v>94</v>
      </c>
      <c r="C9" s="237" t="s">
        <v>83</v>
      </c>
      <c r="D9" s="237"/>
      <c r="E9" s="237" t="s">
        <v>95</v>
      </c>
      <c r="F9" s="237" t="s">
        <v>1</v>
      </c>
      <c r="G9" s="237"/>
      <c r="H9" s="237" t="s">
        <v>180</v>
      </c>
      <c r="I9" s="237" t="s">
        <v>89</v>
      </c>
      <c r="J9" s="237" t="s">
        <v>88</v>
      </c>
      <c r="K9" s="237"/>
      <c r="L9" s="237"/>
      <c r="M9" s="237"/>
      <c r="N9" s="35"/>
    </row>
    <row r="10" spans="1:14" s="20" customFormat="1" ht="75" x14ac:dyDescent="0.3">
      <c r="A10" s="237"/>
      <c r="B10" s="237"/>
      <c r="C10" s="129" t="s">
        <v>84</v>
      </c>
      <c r="D10" s="129" t="s">
        <v>85</v>
      </c>
      <c r="E10" s="237"/>
      <c r="F10" s="129" t="s">
        <v>86</v>
      </c>
      <c r="G10" s="129" t="s">
        <v>87</v>
      </c>
      <c r="H10" s="237"/>
      <c r="I10" s="237"/>
      <c r="J10" s="106" t="s">
        <v>90</v>
      </c>
      <c r="K10" s="107" t="s">
        <v>91</v>
      </c>
      <c r="L10" s="108" t="s">
        <v>92</v>
      </c>
      <c r="M10" s="108" t="s">
        <v>93</v>
      </c>
      <c r="N10" s="60"/>
    </row>
    <row r="11" spans="1:14" s="23" customFormat="1" ht="18.75" x14ac:dyDescent="0.3">
      <c r="A11" s="21" t="s">
        <v>21</v>
      </c>
      <c r="B11" s="22">
        <v>2</v>
      </c>
      <c r="C11" s="21">
        <v>3</v>
      </c>
      <c r="D11" s="22">
        <v>4</v>
      </c>
      <c r="E11" s="21">
        <v>5</v>
      </c>
      <c r="F11" s="22">
        <v>6</v>
      </c>
      <c r="G11" s="21">
        <v>7</v>
      </c>
      <c r="H11" s="22">
        <v>8</v>
      </c>
      <c r="I11" s="21">
        <v>9</v>
      </c>
      <c r="J11" s="22">
        <v>10</v>
      </c>
      <c r="K11" s="21">
        <v>11</v>
      </c>
      <c r="L11" s="22">
        <v>12</v>
      </c>
      <c r="M11" s="21">
        <v>13</v>
      </c>
    </row>
    <row r="12" spans="1:14" s="20" customFormat="1" ht="26.25" customHeight="1" x14ac:dyDescent="0.3">
      <c r="A12" s="236" t="s">
        <v>46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1:14" s="20" customFormat="1" ht="75" x14ac:dyDescent="0.3">
      <c r="A13" s="194" t="s">
        <v>104</v>
      </c>
      <c r="B13" s="24"/>
      <c r="C13" s="201" t="s">
        <v>185</v>
      </c>
      <c r="D13" s="129" t="s">
        <v>22</v>
      </c>
      <c r="E13" s="114" t="s">
        <v>23</v>
      </c>
      <c r="F13" s="25">
        <v>42370</v>
      </c>
      <c r="G13" s="25">
        <v>42735</v>
      </c>
      <c r="H13" s="25" t="s">
        <v>183</v>
      </c>
      <c r="I13" s="33">
        <f>I14+I17+I19</f>
        <v>2149999</v>
      </c>
      <c r="J13" s="33"/>
      <c r="K13" s="33"/>
      <c r="L13" s="33"/>
      <c r="M13" s="33" t="s">
        <v>25</v>
      </c>
    </row>
    <row r="14" spans="1:14" s="29" customFormat="1" ht="58.5" customHeight="1" x14ac:dyDescent="0.25">
      <c r="A14" s="163" t="s">
        <v>98</v>
      </c>
      <c r="B14" s="131"/>
      <c r="C14" s="225" t="s">
        <v>148</v>
      </c>
      <c r="D14" s="225" t="s">
        <v>22</v>
      </c>
      <c r="E14" s="225" t="s">
        <v>23</v>
      </c>
      <c r="F14" s="130">
        <v>42370</v>
      </c>
      <c r="G14" s="130">
        <v>42735</v>
      </c>
      <c r="H14" s="130" t="s">
        <v>57</v>
      </c>
      <c r="I14" s="109">
        <v>2149999</v>
      </c>
      <c r="J14" s="109"/>
      <c r="K14" s="109"/>
      <c r="L14" s="109"/>
      <c r="M14" s="109" t="s">
        <v>25</v>
      </c>
    </row>
    <row r="15" spans="1:14" s="29" customFormat="1" ht="78.75" x14ac:dyDescent="0.25">
      <c r="A15" s="162" t="s">
        <v>103</v>
      </c>
      <c r="B15" s="131" t="s">
        <v>26</v>
      </c>
      <c r="C15" s="226"/>
      <c r="D15" s="226"/>
      <c r="E15" s="226"/>
      <c r="F15" s="130" t="s">
        <v>24</v>
      </c>
      <c r="G15" s="130">
        <v>42735</v>
      </c>
      <c r="H15" s="130" t="s">
        <v>24</v>
      </c>
      <c r="I15" s="183" t="s">
        <v>24</v>
      </c>
      <c r="J15" s="109"/>
      <c r="K15" s="109"/>
      <c r="L15" s="109"/>
      <c r="M15" s="109" t="s">
        <v>25</v>
      </c>
      <c r="N15" s="110"/>
    </row>
    <row r="16" spans="1:14" s="29" customFormat="1" ht="66" customHeight="1" x14ac:dyDescent="0.25">
      <c r="A16" s="162" t="s">
        <v>155</v>
      </c>
      <c r="B16" s="158" t="s">
        <v>26</v>
      </c>
      <c r="C16" s="227"/>
      <c r="D16" s="227"/>
      <c r="E16" s="227"/>
      <c r="F16" s="157" t="s">
        <v>24</v>
      </c>
      <c r="G16" s="157">
        <v>42735</v>
      </c>
      <c r="H16" s="157" t="s">
        <v>24</v>
      </c>
      <c r="I16" s="183" t="s">
        <v>24</v>
      </c>
      <c r="J16" s="109"/>
      <c r="K16" s="109"/>
      <c r="L16" s="109"/>
      <c r="M16" s="109" t="s">
        <v>25</v>
      </c>
      <c r="N16" s="110"/>
    </row>
    <row r="17" spans="1:14" s="29" customFormat="1" ht="42.75" hidden="1" customHeight="1" x14ac:dyDescent="0.25">
      <c r="A17" s="162" t="s">
        <v>156</v>
      </c>
      <c r="B17" s="158"/>
      <c r="C17" s="225" t="s">
        <v>148</v>
      </c>
      <c r="D17" s="225" t="s">
        <v>22</v>
      </c>
      <c r="E17" s="225" t="s">
        <v>23</v>
      </c>
      <c r="F17" s="157">
        <v>42370</v>
      </c>
      <c r="G17" s="157">
        <v>42735</v>
      </c>
      <c r="H17" s="157" t="s">
        <v>157</v>
      </c>
      <c r="I17" s="159">
        <v>0</v>
      </c>
      <c r="J17" s="109"/>
      <c r="K17" s="109"/>
      <c r="L17" s="109"/>
      <c r="M17" s="109" t="s">
        <v>25</v>
      </c>
      <c r="N17" s="110"/>
    </row>
    <row r="18" spans="1:14" s="29" customFormat="1" ht="68.25" hidden="1" customHeight="1" x14ac:dyDescent="0.25">
      <c r="A18" s="162" t="s">
        <v>158</v>
      </c>
      <c r="B18" s="158" t="s">
        <v>26</v>
      </c>
      <c r="C18" s="226"/>
      <c r="D18" s="226"/>
      <c r="E18" s="226"/>
      <c r="F18" s="157" t="s">
        <v>24</v>
      </c>
      <c r="G18" s="157">
        <v>42735</v>
      </c>
      <c r="H18" s="157" t="s">
        <v>24</v>
      </c>
      <c r="I18" s="159" t="s">
        <v>24</v>
      </c>
      <c r="J18" s="109"/>
      <c r="K18" s="109"/>
      <c r="L18" s="109"/>
      <c r="M18" s="109" t="s">
        <v>25</v>
      </c>
      <c r="N18" s="110"/>
    </row>
    <row r="19" spans="1:14" s="29" customFormat="1" ht="36" hidden="1" customHeight="1" x14ac:dyDescent="0.25">
      <c r="A19" s="162" t="s">
        <v>159</v>
      </c>
      <c r="B19" s="158"/>
      <c r="C19" s="226"/>
      <c r="D19" s="226"/>
      <c r="E19" s="226"/>
      <c r="F19" s="157">
        <v>42370</v>
      </c>
      <c r="G19" s="157">
        <v>42735</v>
      </c>
      <c r="H19" s="157" t="s">
        <v>160</v>
      </c>
      <c r="I19" s="159">
        <v>0</v>
      </c>
      <c r="J19" s="109"/>
      <c r="K19" s="109"/>
      <c r="L19" s="109"/>
      <c r="M19" s="109" t="s">
        <v>25</v>
      </c>
      <c r="N19" s="110"/>
    </row>
    <row r="20" spans="1:14" s="29" customFormat="1" ht="68.25" hidden="1" customHeight="1" x14ac:dyDescent="0.25">
      <c r="A20" s="162" t="s">
        <v>161</v>
      </c>
      <c r="B20" s="158" t="s">
        <v>26</v>
      </c>
      <c r="C20" s="227"/>
      <c r="D20" s="227"/>
      <c r="E20" s="227"/>
      <c r="F20" s="157" t="s">
        <v>24</v>
      </c>
      <c r="G20" s="157">
        <v>42735</v>
      </c>
      <c r="H20" s="157" t="s">
        <v>24</v>
      </c>
      <c r="I20" s="159" t="s">
        <v>24</v>
      </c>
      <c r="J20" s="109"/>
      <c r="K20" s="109"/>
      <c r="L20" s="109"/>
      <c r="M20" s="109" t="s">
        <v>25</v>
      </c>
      <c r="N20" s="110"/>
    </row>
    <row r="21" spans="1:14" s="20" customFormat="1" ht="87.75" customHeight="1" x14ac:dyDescent="0.3">
      <c r="A21" s="194" t="s">
        <v>105</v>
      </c>
      <c r="B21" s="24"/>
      <c r="C21" s="201" t="s">
        <v>185</v>
      </c>
      <c r="D21" s="129" t="s">
        <v>27</v>
      </c>
      <c r="E21" s="129" t="s">
        <v>28</v>
      </c>
      <c r="F21" s="25">
        <v>42370</v>
      </c>
      <c r="G21" s="25">
        <v>42735</v>
      </c>
      <c r="H21" s="25" t="s">
        <v>182</v>
      </c>
      <c r="I21" s="33">
        <f>I22+I24+I27+I29+I32+I35+I37+I39+I42+I43+I49+I50+I55+I57+I59+I60</f>
        <v>222736035.76999998</v>
      </c>
      <c r="J21" s="33" t="s">
        <v>25</v>
      </c>
      <c r="K21" s="33" t="s">
        <v>25</v>
      </c>
      <c r="L21" s="33" t="s">
        <v>25</v>
      </c>
      <c r="M21" s="33" t="s">
        <v>25</v>
      </c>
    </row>
    <row r="22" spans="1:14" s="29" customFormat="1" ht="67.5" customHeight="1" x14ac:dyDescent="0.25">
      <c r="A22" s="117" t="s">
        <v>97</v>
      </c>
      <c r="B22" s="118"/>
      <c r="C22" s="228" t="s">
        <v>178</v>
      </c>
      <c r="D22" s="225" t="s">
        <v>27</v>
      </c>
      <c r="E22" s="231" t="s">
        <v>28</v>
      </c>
      <c r="F22" s="130">
        <v>42370</v>
      </c>
      <c r="G22" s="130">
        <v>42735</v>
      </c>
      <c r="H22" s="130" t="s">
        <v>58</v>
      </c>
      <c r="I22" s="146">
        <f>9748866+15360877.77</f>
        <v>25109743.77</v>
      </c>
      <c r="J22" s="109" t="s">
        <v>25</v>
      </c>
      <c r="K22" s="109" t="s">
        <v>25</v>
      </c>
      <c r="L22" s="109" t="s">
        <v>25</v>
      </c>
      <c r="M22" s="109" t="s">
        <v>25</v>
      </c>
    </row>
    <row r="23" spans="1:14" s="29" customFormat="1" ht="78.75" x14ac:dyDescent="0.25">
      <c r="A23" s="162" t="s">
        <v>106</v>
      </c>
      <c r="B23" s="126">
        <v>0</v>
      </c>
      <c r="C23" s="229"/>
      <c r="D23" s="226"/>
      <c r="E23" s="232"/>
      <c r="F23" s="130" t="s">
        <v>24</v>
      </c>
      <c r="G23" s="130">
        <v>42735</v>
      </c>
      <c r="H23" s="130" t="s">
        <v>24</v>
      </c>
      <c r="I23" s="183" t="s">
        <v>24</v>
      </c>
      <c r="J23" s="109"/>
      <c r="K23" s="109"/>
      <c r="L23" s="112"/>
      <c r="M23" s="109" t="s">
        <v>25</v>
      </c>
    </row>
    <row r="24" spans="1:14" s="29" customFormat="1" ht="49.5" customHeight="1" x14ac:dyDescent="0.25">
      <c r="A24" s="162" t="s">
        <v>96</v>
      </c>
      <c r="B24" s="30"/>
      <c r="C24" s="229"/>
      <c r="D24" s="226"/>
      <c r="E24" s="232"/>
      <c r="F24" s="149">
        <v>42370</v>
      </c>
      <c r="G24" s="149">
        <v>42735</v>
      </c>
      <c r="H24" s="149" t="s">
        <v>60</v>
      </c>
      <c r="I24" s="113">
        <f>2946328+I25-82801.13-177026.84</f>
        <v>8689476.209999999</v>
      </c>
      <c r="J24" s="109" t="s">
        <v>25</v>
      </c>
      <c r="K24" s="109" t="s">
        <v>25</v>
      </c>
      <c r="L24" s="109" t="s">
        <v>25</v>
      </c>
      <c r="M24" s="109" t="s">
        <v>25</v>
      </c>
    </row>
    <row r="25" spans="1:14" s="29" customFormat="1" ht="63" hidden="1" customHeight="1" x14ac:dyDescent="0.25">
      <c r="A25" s="184" t="s">
        <v>123</v>
      </c>
      <c r="B25" s="30"/>
      <c r="C25" s="229"/>
      <c r="D25" s="226"/>
      <c r="E25" s="232"/>
      <c r="F25" s="183">
        <v>42370</v>
      </c>
      <c r="G25" s="183">
        <v>42735</v>
      </c>
      <c r="H25" s="183" t="s">
        <v>60</v>
      </c>
      <c r="I25" s="113">
        <v>6002976.1799999997</v>
      </c>
      <c r="J25" s="109" t="s">
        <v>25</v>
      </c>
      <c r="K25" s="109" t="s">
        <v>25</v>
      </c>
      <c r="L25" s="109" t="s">
        <v>25</v>
      </c>
      <c r="M25" s="109" t="s">
        <v>25</v>
      </c>
    </row>
    <row r="26" spans="1:14" s="29" customFormat="1" ht="78.75" x14ac:dyDescent="0.25">
      <c r="A26" s="162" t="s">
        <v>107</v>
      </c>
      <c r="B26" s="126">
        <v>0</v>
      </c>
      <c r="C26" s="229"/>
      <c r="D26" s="226"/>
      <c r="E26" s="232"/>
      <c r="F26" s="130" t="s">
        <v>24</v>
      </c>
      <c r="G26" s="130">
        <v>42735</v>
      </c>
      <c r="H26" s="130" t="s">
        <v>24</v>
      </c>
      <c r="I26" s="183" t="s">
        <v>24</v>
      </c>
      <c r="J26" s="109"/>
      <c r="K26" s="109"/>
      <c r="L26" s="112"/>
      <c r="M26" s="109" t="s">
        <v>25</v>
      </c>
    </row>
    <row r="27" spans="1:14" s="29" customFormat="1" ht="36" customHeight="1" x14ac:dyDescent="0.25">
      <c r="A27" s="162" t="s">
        <v>75</v>
      </c>
      <c r="B27" s="118"/>
      <c r="C27" s="229"/>
      <c r="D27" s="226"/>
      <c r="E27" s="232"/>
      <c r="F27" s="130">
        <v>42370</v>
      </c>
      <c r="G27" s="130">
        <v>42735</v>
      </c>
      <c r="H27" s="130" t="s">
        <v>59</v>
      </c>
      <c r="I27" s="146">
        <f>34548302-0.58</f>
        <v>34548301.420000002</v>
      </c>
      <c r="J27" s="109" t="s">
        <v>25</v>
      </c>
      <c r="K27" s="109"/>
      <c r="L27" s="109"/>
      <c r="M27" s="109"/>
    </row>
    <row r="28" spans="1:14" s="29" customFormat="1" ht="48" customHeight="1" x14ac:dyDescent="0.25">
      <c r="A28" s="162" t="s">
        <v>108</v>
      </c>
      <c r="B28" s="126">
        <v>0</v>
      </c>
      <c r="C28" s="229"/>
      <c r="D28" s="226"/>
      <c r="E28" s="232"/>
      <c r="F28" s="130" t="s">
        <v>24</v>
      </c>
      <c r="G28" s="130">
        <v>42735</v>
      </c>
      <c r="H28" s="130" t="s">
        <v>24</v>
      </c>
      <c r="I28" s="183" t="s">
        <v>24</v>
      </c>
      <c r="J28" s="109"/>
      <c r="K28" s="109"/>
      <c r="L28" s="109"/>
      <c r="M28" s="109" t="s">
        <v>25</v>
      </c>
    </row>
    <row r="29" spans="1:14" s="29" customFormat="1" ht="49.5" customHeight="1" x14ac:dyDescent="0.25">
      <c r="A29" s="119" t="s">
        <v>121</v>
      </c>
      <c r="B29" s="120"/>
      <c r="C29" s="229"/>
      <c r="D29" s="226"/>
      <c r="E29" s="232"/>
      <c r="F29" s="183">
        <v>42370</v>
      </c>
      <c r="G29" s="183">
        <v>42735</v>
      </c>
      <c r="H29" s="183" t="s">
        <v>61</v>
      </c>
      <c r="I29" s="113">
        <f>156944345-20000000+I30-37973211.33-18927029.07-301423.86-871221.46+0.24+2000000+6000000+11135110.6</f>
        <v>139787423.83000001</v>
      </c>
      <c r="J29" s="109" t="s">
        <v>25</v>
      </c>
      <c r="K29" s="109" t="s">
        <v>25</v>
      </c>
      <c r="L29" s="109" t="s">
        <v>25</v>
      </c>
      <c r="M29" s="109" t="s">
        <v>25</v>
      </c>
    </row>
    <row r="30" spans="1:14" s="29" customFormat="1" ht="63" hidden="1" customHeight="1" x14ac:dyDescent="0.25">
      <c r="A30" s="119" t="s">
        <v>122</v>
      </c>
      <c r="B30" s="120"/>
      <c r="C30" s="229"/>
      <c r="D30" s="226"/>
      <c r="E30" s="232"/>
      <c r="F30" s="183">
        <v>42370</v>
      </c>
      <c r="G30" s="183">
        <v>42735</v>
      </c>
      <c r="H30" s="183" t="s">
        <v>61</v>
      </c>
      <c r="I30" s="113">
        <f>15000000+26780853.71</f>
        <v>41780853.710000001</v>
      </c>
      <c r="J30" s="109" t="s">
        <v>25</v>
      </c>
      <c r="K30" s="109" t="s">
        <v>25</v>
      </c>
      <c r="L30" s="109" t="s">
        <v>25</v>
      </c>
      <c r="M30" s="109" t="s">
        <v>25</v>
      </c>
    </row>
    <row r="31" spans="1:14" s="29" customFormat="1" ht="83.25" customHeight="1" x14ac:dyDescent="0.25">
      <c r="A31" s="162" t="s">
        <v>99</v>
      </c>
      <c r="B31" s="126">
        <v>0</v>
      </c>
      <c r="C31" s="229"/>
      <c r="D31" s="226"/>
      <c r="E31" s="232"/>
      <c r="F31" s="130" t="s">
        <v>24</v>
      </c>
      <c r="G31" s="130">
        <v>42735</v>
      </c>
      <c r="H31" s="130" t="s">
        <v>24</v>
      </c>
      <c r="I31" s="183" t="s">
        <v>24</v>
      </c>
      <c r="J31" s="109"/>
      <c r="K31" s="109"/>
      <c r="L31" s="109"/>
      <c r="M31" s="109" t="s">
        <v>25</v>
      </c>
    </row>
    <row r="32" spans="1:14" s="29" customFormat="1" ht="36" customHeight="1" x14ac:dyDescent="0.25">
      <c r="A32" s="162" t="s">
        <v>77</v>
      </c>
      <c r="B32" s="30"/>
      <c r="C32" s="229"/>
      <c r="D32" s="226"/>
      <c r="E32" s="232"/>
      <c r="F32" s="130">
        <v>42370</v>
      </c>
      <c r="G32" s="130">
        <v>42735</v>
      </c>
      <c r="H32" s="130" t="s">
        <v>62</v>
      </c>
      <c r="I32" s="113">
        <f>4152801-1000000+I33-100000-499999.99-446668.59-538053</f>
        <v>1896602.92</v>
      </c>
      <c r="J32" s="109" t="s">
        <v>25</v>
      </c>
      <c r="K32" s="109" t="s">
        <v>25</v>
      </c>
      <c r="L32" s="109" t="s">
        <v>25</v>
      </c>
      <c r="M32" s="109" t="s">
        <v>25</v>
      </c>
    </row>
    <row r="33" spans="1:14" s="29" customFormat="1" ht="48" hidden="1" customHeight="1" x14ac:dyDescent="0.25">
      <c r="A33" s="184" t="s">
        <v>124</v>
      </c>
      <c r="B33" s="30"/>
      <c r="C33" s="229"/>
      <c r="D33" s="226"/>
      <c r="E33" s="232"/>
      <c r="F33" s="183">
        <v>42370</v>
      </c>
      <c r="G33" s="183">
        <v>42735</v>
      </c>
      <c r="H33" s="183" t="s">
        <v>62</v>
      </c>
      <c r="I33" s="113">
        <v>328523.5</v>
      </c>
      <c r="J33" s="109" t="s">
        <v>25</v>
      </c>
      <c r="K33" s="109" t="s">
        <v>25</v>
      </c>
      <c r="L33" s="109" t="s">
        <v>25</v>
      </c>
      <c r="M33" s="109" t="s">
        <v>25</v>
      </c>
    </row>
    <row r="34" spans="1:14" s="29" customFormat="1" ht="49.5" customHeight="1" x14ac:dyDescent="0.25">
      <c r="A34" s="162" t="s">
        <v>100</v>
      </c>
      <c r="B34" s="126">
        <v>0</v>
      </c>
      <c r="C34" s="229"/>
      <c r="D34" s="226"/>
      <c r="E34" s="232"/>
      <c r="F34" s="130" t="s">
        <v>24</v>
      </c>
      <c r="G34" s="130">
        <v>42735</v>
      </c>
      <c r="H34" s="130" t="s">
        <v>24</v>
      </c>
      <c r="I34" s="183" t="s">
        <v>24</v>
      </c>
      <c r="J34" s="109"/>
      <c r="K34" s="109"/>
      <c r="L34" s="109"/>
      <c r="M34" s="109" t="s">
        <v>25</v>
      </c>
    </row>
    <row r="35" spans="1:14" s="29" customFormat="1" ht="48" customHeight="1" x14ac:dyDescent="0.25">
      <c r="A35" s="184" t="s">
        <v>168</v>
      </c>
      <c r="B35" s="121"/>
      <c r="C35" s="229"/>
      <c r="D35" s="226"/>
      <c r="E35" s="232"/>
      <c r="F35" s="183">
        <v>42370</v>
      </c>
      <c r="G35" s="183">
        <v>42735</v>
      </c>
      <c r="H35" s="183" t="s">
        <v>63</v>
      </c>
      <c r="I35" s="113">
        <f>2017797-I59-96252-459000-1000000-183506.54</f>
        <v>181764.3599999999</v>
      </c>
      <c r="J35" s="109" t="s">
        <v>25</v>
      </c>
      <c r="K35" s="109" t="s">
        <v>25</v>
      </c>
      <c r="L35" s="109" t="s">
        <v>25</v>
      </c>
      <c r="M35" s="109" t="s">
        <v>25</v>
      </c>
    </row>
    <row r="36" spans="1:14" s="29" customFormat="1" ht="78.75" x14ac:dyDescent="0.25">
      <c r="A36" s="162" t="s">
        <v>109</v>
      </c>
      <c r="B36" s="126">
        <v>0</v>
      </c>
      <c r="C36" s="229"/>
      <c r="D36" s="226"/>
      <c r="E36" s="232"/>
      <c r="F36" s="130" t="s">
        <v>24</v>
      </c>
      <c r="G36" s="130">
        <v>42735</v>
      </c>
      <c r="H36" s="130" t="s">
        <v>24</v>
      </c>
      <c r="I36" s="183" t="s">
        <v>24</v>
      </c>
      <c r="J36" s="109"/>
      <c r="K36" s="109"/>
      <c r="L36" s="109"/>
      <c r="M36" s="109" t="s">
        <v>25</v>
      </c>
    </row>
    <row r="37" spans="1:14" s="29" customFormat="1" ht="32.25" hidden="1" customHeight="1" x14ac:dyDescent="0.25">
      <c r="A37" s="184" t="s">
        <v>135</v>
      </c>
      <c r="B37" s="121"/>
      <c r="C37" s="229"/>
      <c r="D37" s="226"/>
      <c r="E37" s="232"/>
      <c r="F37" s="183">
        <v>42370</v>
      </c>
      <c r="G37" s="183">
        <v>42735</v>
      </c>
      <c r="H37" s="183" t="s">
        <v>64</v>
      </c>
      <c r="I37" s="113">
        <f>2192951-95894.19-1000000-1097056.81</f>
        <v>0</v>
      </c>
      <c r="J37" s="109" t="s">
        <v>25</v>
      </c>
      <c r="K37" s="109" t="s">
        <v>25</v>
      </c>
      <c r="L37" s="109" t="s">
        <v>25</v>
      </c>
      <c r="M37" s="109" t="s">
        <v>25</v>
      </c>
    </row>
    <row r="38" spans="1:14" s="29" customFormat="1" ht="45.75" customHeight="1" x14ac:dyDescent="0.25">
      <c r="A38" s="162" t="s">
        <v>263</v>
      </c>
      <c r="B38" s="126">
        <v>0</v>
      </c>
      <c r="C38" s="229"/>
      <c r="D38" s="226"/>
      <c r="E38" s="233"/>
      <c r="F38" s="130" t="s">
        <v>24</v>
      </c>
      <c r="G38" s="130">
        <v>42735</v>
      </c>
      <c r="H38" s="130" t="s">
        <v>24</v>
      </c>
      <c r="I38" s="183" t="s">
        <v>24</v>
      </c>
      <c r="J38" s="109"/>
      <c r="K38" s="109"/>
      <c r="L38" s="109"/>
      <c r="M38" s="109" t="s">
        <v>25</v>
      </c>
    </row>
    <row r="39" spans="1:14" s="29" customFormat="1" ht="114.75" customHeight="1" x14ac:dyDescent="0.25">
      <c r="A39" s="162" t="s">
        <v>78</v>
      </c>
      <c r="B39" s="30"/>
      <c r="C39" s="229"/>
      <c r="D39" s="226"/>
      <c r="E39" s="126" t="s">
        <v>29</v>
      </c>
      <c r="F39" s="130">
        <v>42370</v>
      </c>
      <c r="G39" s="130">
        <v>42735</v>
      </c>
      <c r="H39" s="130" t="s">
        <v>65</v>
      </c>
      <c r="I39" s="113">
        <f>1275004+I40-465004</f>
        <v>1350158.3900000001</v>
      </c>
      <c r="J39" s="109" t="s">
        <v>25</v>
      </c>
      <c r="K39" s="109" t="s">
        <v>25</v>
      </c>
      <c r="L39" s="109" t="s">
        <v>25</v>
      </c>
      <c r="M39" s="109" t="s">
        <v>25</v>
      </c>
    </row>
    <row r="40" spans="1:14" s="29" customFormat="1" ht="131.25" hidden="1" customHeight="1" x14ac:dyDescent="0.25">
      <c r="A40" s="184" t="s">
        <v>125</v>
      </c>
      <c r="B40" s="30"/>
      <c r="C40" s="229"/>
      <c r="D40" s="226"/>
      <c r="E40" s="126" t="s">
        <v>29</v>
      </c>
      <c r="F40" s="183">
        <v>42370</v>
      </c>
      <c r="G40" s="183">
        <v>42735</v>
      </c>
      <c r="H40" s="183" t="s">
        <v>65</v>
      </c>
      <c r="I40" s="113">
        <v>540158.39</v>
      </c>
      <c r="J40" s="109" t="s">
        <v>25</v>
      </c>
      <c r="K40" s="109" t="s">
        <v>25</v>
      </c>
      <c r="L40" s="109" t="s">
        <v>25</v>
      </c>
      <c r="M40" s="109" t="s">
        <v>25</v>
      </c>
    </row>
    <row r="41" spans="1:14" s="29" customFormat="1" ht="78.75" customHeight="1" x14ac:dyDescent="0.25">
      <c r="A41" s="162" t="s">
        <v>110</v>
      </c>
      <c r="B41" s="131" t="s">
        <v>26</v>
      </c>
      <c r="C41" s="229"/>
      <c r="D41" s="226"/>
      <c r="E41" s="225" t="s">
        <v>28</v>
      </c>
      <c r="F41" s="130" t="s">
        <v>24</v>
      </c>
      <c r="G41" s="130">
        <v>42735</v>
      </c>
      <c r="H41" s="130" t="s">
        <v>24</v>
      </c>
      <c r="I41" s="183" t="s">
        <v>24</v>
      </c>
      <c r="J41" s="109"/>
      <c r="K41" s="109"/>
      <c r="L41" s="109"/>
      <c r="M41" s="113" t="s">
        <v>25</v>
      </c>
      <c r="N41" s="110"/>
    </row>
    <row r="42" spans="1:14" s="29" customFormat="1" ht="20.25" customHeight="1" x14ac:dyDescent="0.25">
      <c r="A42" s="223" t="s">
        <v>76</v>
      </c>
      <c r="B42" s="229"/>
      <c r="C42" s="229"/>
      <c r="D42" s="226"/>
      <c r="E42" s="226"/>
      <c r="F42" s="234"/>
      <c r="G42" s="234"/>
      <c r="H42" s="130" t="s">
        <v>66</v>
      </c>
      <c r="I42" s="113">
        <f>I44</f>
        <v>30671</v>
      </c>
      <c r="J42" s="109"/>
      <c r="K42" s="109"/>
      <c r="L42" s="109"/>
      <c r="M42" s="109" t="s">
        <v>25</v>
      </c>
    </row>
    <row r="43" spans="1:14" s="29" customFormat="1" ht="18.75" customHeight="1" x14ac:dyDescent="0.25">
      <c r="A43" s="224"/>
      <c r="B43" s="230"/>
      <c r="C43" s="229"/>
      <c r="D43" s="226"/>
      <c r="E43" s="226"/>
      <c r="F43" s="235"/>
      <c r="G43" s="235"/>
      <c r="H43" s="130" t="s">
        <v>71</v>
      </c>
      <c r="I43" s="113">
        <f>I45+I46</f>
        <v>4868646.49</v>
      </c>
      <c r="J43" s="109"/>
      <c r="K43" s="109"/>
      <c r="L43" s="109"/>
      <c r="M43" s="109" t="s">
        <v>25</v>
      </c>
    </row>
    <row r="44" spans="1:14" s="29" customFormat="1" ht="47.25" hidden="1" customHeight="1" x14ac:dyDescent="0.25">
      <c r="A44" s="163" t="s">
        <v>52</v>
      </c>
      <c r="B44" s="30"/>
      <c r="C44" s="229"/>
      <c r="D44" s="226"/>
      <c r="E44" s="226"/>
      <c r="F44" s="130"/>
      <c r="G44" s="130"/>
      <c r="H44" s="130" t="s">
        <v>66</v>
      </c>
      <c r="I44" s="113">
        <f>29913+758</f>
        <v>30671</v>
      </c>
      <c r="J44" s="109"/>
      <c r="K44" s="109"/>
      <c r="L44" s="109"/>
      <c r="M44" s="109"/>
    </row>
    <row r="45" spans="1:14" s="29" customFormat="1" ht="47.25" hidden="1" customHeight="1" x14ac:dyDescent="0.25">
      <c r="A45" s="185" t="s">
        <v>53</v>
      </c>
      <c r="B45" s="30"/>
      <c r="C45" s="229"/>
      <c r="D45" s="226"/>
      <c r="E45" s="226"/>
      <c r="F45" s="183"/>
      <c r="G45" s="183"/>
      <c r="H45" s="183" t="s">
        <v>71</v>
      </c>
      <c r="I45" s="113">
        <f>3036400</f>
        <v>3036400</v>
      </c>
      <c r="J45" s="109"/>
      <c r="K45" s="109"/>
      <c r="L45" s="109"/>
      <c r="M45" s="109"/>
    </row>
    <row r="46" spans="1:14" s="29" customFormat="1" ht="47.25" hidden="1" customHeight="1" x14ac:dyDescent="0.25">
      <c r="A46" s="185" t="s">
        <v>153</v>
      </c>
      <c r="B46" s="30"/>
      <c r="C46" s="229"/>
      <c r="D46" s="226"/>
      <c r="E46" s="226"/>
      <c r="F46" s="183"/>
      <c r="G46" s="183"/>
      <c r="H46" s="183" t="s">
        <v>71</v>
      </c>
      <c r="I46" s="113">
        <v>1832246.49</v>
      </c>
      <c r="J46" s="109"/>
      <c r="K46" s="109"/>
      <c r="L46" s="109"/>
      <c r="M46" s="109"/>
    </row>
    <row r="47" spans="1:14" s="29" customFormat="1" ht="78.75" x14ac:dyDescent="0.25">
      <c r="A47" s="162" t="s">
        <v>101</v>
      </c>
      <c r="B47" s="131" t="s">
        <v>26</v>
      </c>
      <c r="C47" s="229"/>
      <c r="D47" s="226"/>
      <c r="E47" s="226"/>
      <c r="F47" s="130" t="s">
        <v>24</v>
      </c>
      <c r="G47" s="130">
        <v>42735</v>
      </c>
      <c r="H47" s="130" t="s">
        <v>24</v>
      </c>
      <c r="I47" s="183" t="s">
        <v>24</v>
      </c>
      <c r="J47" s="109"/>
      <c r="K47" s="109"/>
      <c r="L47" s="109"/>
      <c r="M47" s="113" t="s">
        <v>25</v>
      </c>
      <c r="N47" s="110"/>
    </row>
    <row r="48" spans="1:14" s="29" customFormat="1" ht="78.75" x14ac:dyDescent="0.25">
      <c r="A48" s="162" t="s">
        <v>142</v>
      </c>
      <c r="B48" s="131" t="s">
        <v>26</v>
      </c>
      <c r="C48" s="229"/>
      <c r="D48" s="226"/>
      <c r="E48" s="227"/>
      <c r="F48" s="130" t="s">
        <v>24</v>
      </c>
      <c r="G48" s="130">
        <v>42735</v>
      </c>
      <c r="H48" s="130" t="s">
        <v>24</v>
      </c>
      <c r="I48" s="183" t="s">
        <v>24</v>
      </c>
      <c r="J48" s="109"/>
      <c r="K48" s="109"/>
      <c r="L48" s="109"/>
      <c r="M48" s="113" t="s">
        <v>25</v>
      </c>
      <c r="N48" s="110"/>
    </row>
    <row r="49" spans="1:14" s="29" customFormat="1" ht="16.5" customHeight="1" x14ac:dyDescent="0.25">
      <c r="A49" s="221" t="s">
        <v>264</v>
      </c>
      <c r="B49" s="229"/>
      <c r="C49" s="229"/>
      <c r="D49" s="226"/>
      <c r="E49" s="226"/>
      <c r="F49" s="234"/>
      <c r="G49" s="234"/>
      <c r="H49" s="153" t="s">
        <v>68</v>
      </c>
      <c r="I49" s="113">
        <f>I51</f>
        <v>102819.76</v>
      </c>
      <c r="J49" s="113" t="s">
        <v>25</v>
      </c>
      <c r="K49" s="113" t="s">
        <v>25</v>
      </c>
      <c r="L49" s="113" t="s">
        <v>25</v>
      </c>
      <c r="M49" s="113" t="s">
        <v>25</v>
      </c>
    </row>
    <row r="50" spans="1:14" s="29" customFormat="1" ht="36" customHeight="1" x14ac:dyDescent="0.25">
      <c r="A50" s="222"/>
      <c r="B50" s="230"/>
      <c r="C50" s="229"/>
      <c r="D50" s="226"/>
      <c r="E50" s="226"/>
      <c r="F50" s="235"/>
      <c r="G50" s="235"/>
      <c r="H50" s="153" t="s">
        <v>72</v>
      </c>
      <c r="I50" s="113">
        <f>I52</f>
        <v>196500</v>
      </c>
      <c r="J50" s="113" t="s">
        <v>25</v>
      </c>
      <c r="K50" s="113" t="s">
        <v>25</v>
      </c>
      <c r="L50" s="113" t="s">
        <v>25</v>
      </c>
      <c r="M50" s="113" t="s">
        <v>25</v>
      </c>
    </row>
    <row r="51" spans="1:14" s="29" customFormat="1" ht="47.25" hidden="1" customHeight="1" x14ac:dyDescent="0.25">
      <c r="A51" s="184" t="s">
        <v>54</v>
      </c>
      <c r="B51" s="30"/>
      <c r="C51" s="229"/>
      <c r="D51" s="226"/>
      <c r="E51" s="226"/>
      <c r="F51" s="183"/>
      <c r="G51" s="183"/>
      <c r="H51" s="183" t="s">
        <v>68</v>
      </c>
      <c r="I51" s="113">
        <f>102820-0.24</f>
        <v>102819.76</v>
      </c>
      <c r="J51" s="113" t="s">
        <v>25</v>
      </c>
      <c r="K51" s="113" t="s">
        <v>25</v>
      </c>
      <c r="L51" s="113" t="s">
        <v>25</v>
      </c>
      <c r="M51" s="113" t="s">
        <v>25</v>
      </c>
    </row>
    <row r="52" spans="1:14" s="29" customFormat="1" ht="63" hidden="1" customHeight="1" x14ac:dyDescent="0.25">
      <c r="A52" s="184" t="s">
        <v>55</v>
      </c>
      <c r="B52" s="30"/>
      <c r="C52" s="229"/>
      <c r="D52" s="226"/>
      <c r="E52" s="226"/>
      <c r="F52" s="183"/>
      <c r="G52" s="183"/>
      <c r="H52" s="183" t="s">
        <v>72</v>
      </c>
      <c r="I52" s="113">
        <v>196500</v>
      </c>
      <c r="J52" s="113" t="s">
        <v>25</v>
      </c>
      <c r="K52" s="113" t="s">
        <v>25</v>
      </c>
      <c r="L52" s="113" t="s">
        <v>25</v>
      </c>
      <c r="M52" s="113" t="s">
        <v>25</v>
      </c>
    </row>
    <row r="53" spans="1:14" s="29" customFormat="1" ht="84.75" customHeight="1" x14ac:dyDescent="0.25">
      <c r="A53" s="162" t="s">
        <v>143</v>
      </c>
      <c r="B53" s="131" t="s">
        <v>26</v>
      </c>
      <c r="C53" s="229"/>
      <c r="D53" s="226"/>
      <c r="E53" s="226"/>
      <c r="F53" s="130" t="s">
        <v>24</v>
      </c>
      <c r="G53" s="130">
        <v>42735</v>
      </c>
      <c r="H53" s="130" t="s">
        <v>24</v>
      </c>
      <c r="I53" s="183" t="s">
        <v>24</v>
      </c>
      <c r="J53" s="109"/>
      <c r="K53" s="112"/>
      <c r="L53" s="109"/>
      <c r="M53" s="109" t="s">
        <v>25</v>
      </c>
    </row>
    <row r="54" spans="1:14" s="29" customFormat="1" ht="85.5" customHeight="1" x14ac:dyDescent="0.25">
      <c r="A54" s="162" t="s">
        <v>144</v>
      </c>
      <c r="B54" s="131" t="s">
        <v>26</v>
      </c>
      <c r="C54" s="229"/>
      <c r="D54" s="226"/>
      <c r="E54" s="227"/>
      <c r="F54" s="130" t="s">
        <v>24</v>
      </c>
      <c r="G54" s="130">
        <v>42735</v>
      </c>
      <c r="H54" s="130" t="s">
        <v>24</v>
      </c>
      <c r="I54" s="183" t="s">
        <v>24</v>
      </c>
      <c r="J54" s="109"/>
      <c r="K54" s="112"/>
      <c r="L54" s="109"/>
      <c r="M54" s="109" t="s">
        <v>25</v>
      </c>
    </row>
    <row r="55" spans="1:14" s="29" customFormat="1" ht="36" customHeight="1" x14ac:dyDescent="0.25">
      <c r="A55" s="117" t="s">
        <v>265</v>
      </c>
      <c r="B55" s="118"/>
      <c r="C55" s="229"/>
      <c r="D55" s="226"/>
      <c r="E55" s="231" t="s">
        <v>28</v>
      </c>
      <c r="F55" s="130">
        <v>42370</v>
      </c>
      <c r="G55" s="130">
        <v>42735</v>
      </c>
      <c r="H55" s="130" t="s">
        <v>69</v>
      </c>
      <c r="I55" s="146">
        <f>324322-140066.61</f>
        <v>184255.39</v>
      </c>
      <c r="J55" s="109"/>
      <c r="K55" s="109"/>
      <c r="L55" s="109"/>
      <c r="M55" s="109" t="s">
        <v>25</v>
      </c>
    </row>
    <row r="56" spans="1:14" s="29" customFormat="1" ht="56.25" customHeight="1" x14ac:dyDescent="0.25">
      <c r="A56" s="162" t="s">
        <v>145</v>
      </c>
      <c r="B56" s="126">
        <v>0</v>
      </c>
      <c r="C56" s="229"/>
      <c r="D56" s="226"/>
      <c r="E56" s="232"/>
      <c r="F56" s="130" t="s">
        <v>24</v>
      </c>
      <c r="G56" s="130">
        <v>42735</v>
      </c>
      <c r="H56" s="130" t="s">
        <v>24</v>
      </c>
      <c r="I56" s="183" t="s">
        <v>24</v>
      </c>
      <c r="J56" s="109"/>
      <c r="K56" s="109"/>
      <c r="L56" s="109"/>
      <c r="M56" s="109" t="s">
        <v>25</v>
      </c>
    </row>
    <row r="57" spans="1:14" s="29" customFormat="1" ht="19.5" customHeight="1" x14ac:dyDescent="0.25">
      <c r="A57" s="162" t="s">
        <v>266</v>
      </c>
      <c r="B57" s="121"/>
      <c r="C57" s="229"/>
      <c r="D57" s="226"/>
      <c r="E57" s="232"/>
      <c r="F57" s="130">
        <v>42370</v>
      </c>
      <c r="G57" s="130">
        <v>42735</v>
      </c>
      <c r="H57" s="130" t="s">
        <v>70</v>
      </c>
      <c r="I57" s="113">
        <f>5960655-1203256.87</f>
        <v>4757398.13</v>
      </c>
      <c r="J57" s="109"/>
      <c r="K57" s="109"/>
      <c r="L57" s="109"/>
      <c r="M57" s="109" t="s">
        <v>25</v>
      </c>
      <c r="N57" s="110"/>
    </row>
    <row r="58" spans="1:14" s="29" customFormat="1" ht="47.25" x14ac:dyDescent="0.25">
      <c r="A58" s="167" t="s">
        <v>146</v>
      </c>
      <c r="B58" s="148" t="s">
        <v>26</v>
      </c>
      <c r="C58" s="229"/>
      <c r="D58" s="226"/>
      <c r="E58" s="232"/>
      <c r="F58" s="150" t="s">
        <v>24</v>
      </c>
      <c r="G58" s="150">
        <v>42735</v>
      </c>
      <c r="H58" s="150" t="s">
        <v>24</v>
      </c>
      <c r="I58" s="150" t="s">
        <v>24</v>
      </c>
      <c r="J58" s="151"/>
      <c r="K58" s="151"/>
      <c r="L58" s="151"/>
      <c r="M58" s="152" t="s">
        <v>25</v>
      </c>
      <c r="N58" s="110"/>
    </row>
    <row r="59" spans="1:14" s="29" customFormat="1" ht="31.5" x14ac:dyDescent="0.25">
      <c r="A59" s="162" t="s">
        <v>267</v>
      </c>
      <c r="B59" s="161"/>
      <c r="C59" s="229"/>
      <c r="D59" s="226"/>
      <c r="E59" s="232"/>
      <c r="F59" s="160">
        <v>42370</v>
      </c>
      <c r="G59" s="160">
        <v>42735</v>
      </c>
      <c r="H59" s="160" t="s">
        <v>164</v>
      </c>
      <c r="I59" s="109">
        <v>97274.1</v>
      </c>
      <c r="J59" s="152" t="s">
        <v>25</v>
      </c>
      <c r="K59" s="152" t="s">
        <v>25</v>
      </c>
      <c r="L59" s="152" t="s">
        <v>25</v>
      </c>
      <c r="M59" s="152" t="s">
        <v>25</v>
      </c>
      <c r="N59" s="110"/>
    </row>
    <row r="60" spans="1:14" s="29" customFormat="1" ht="21.75" customHeight="1" x14ac:dyDescent="0.25">
      <c r="A60" s="162" t="s">
        <v>268</v>
      </c>
      <c r="B60" s="161"/>
      <c r="C60" s="229"/>
      <c r="D60" s="226"/>
      <c r="E60" s="232"/>
      <c r="F60" s="160">
        <v>42370</v>
      </c>
      <c r="G60" s="160">
        <v>42735</v>
      </c>
      <c r="H60" s="160" t="s">
        <v>163</v>
      </c>
      <c r="I60" s="109">
        <f>499999.99+446668.59-11668.58</f>
        <v>935000.00000000012</v>
      </c>
      <c r="J60" s="113"/>
      <c r="K60" s="113"/>
      <c r="L60" s="113" t="s">
        <v>25</v>
      </c>
      <c r="M60" s="113"/>
      <c r="N60" s="110"/>
    </row>
    <row r="61" spans="1:14" s="29" customFormat="1" ht="51" customHeight="1" x14ac:dyDescent="0.25">
      <c r="A61" s="162" t="s">
        <v>269</v>
      </c>
      <c r="B61" s="161"/>
      <c r="C61" s="230"/>
      <c r="D61" s="227"/>
      <c r="E61" s="233"/>
      <c r="F61" s="160" t="s">
        <v>24</v>
      </c>
      <c r="G61" s="160">
        <v>42735</v>
      </c>
      <c r="H61" s="160" t="s">
        <v>24</v>
      </c>
      <c r="I61" s="109" t="s">
        <v>24</v>
      </c>
      <c r="J61" s="113"/>
      <c r="K61" s="113"/>
      <c r="L61" s="113" t="s">
        <v>25</v>
      </c>
      <c r="M61" s="113"/>
      <c r="N61" s="110"/>
    </row>
    <row r="62" spans="1:14" s="32" customFormat="1" ht="20.25" x14ac:dyDescent="0.3">
      <c r="A62" s="247" t="s">
        <v>102</v>
      </c>
      <c r="B62" s="248"/>
      <c r="C62" s="248"/>
      <c r="D62" s="248"/>
      <c r="E62" s="248"/>
      <c r="F62" s="248"/>
      <c r="G62" s="248"/>
      <c r="H62" s="249"/>
      <c r="I62" s="182">
        <f>I13+I21</f>
        <v>224886034.76999998</v>
      </c>
      <c r="J62" s="26" t="s">
        <v>24</v>
      </c>
      <c r="K62" s="26" t="s">
        <v>24</v>
      </c>
      <c r="L62" s="26" t="s">
        <v>24</v>
      </c>
      <c r="M62" s="26" t="s">
        <v>24</v>
      </c>
    </row>
    <row r="63" spans="1:14" ht="18.75" x14ac:dyDescent="0.2">
      <c r="A63" s="134" t="s">
        <v>47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4" ht="130.5" customHeight="1" x14ac:dyDescent="0.2">
      <c r="A64" s="256" t="s">
        <v>48</v>
      </c>
      <c r="B64" s="256"/>
      <c r="C64" s="197" t="s">
        <v>260</v>
      </c>
      <c r="D64" s="114" t="s">
        <v>137</v>
      </c>
      <c r="E64" s="242" t="s">
        <v>30</v>
      </c>
      <c r="F64" s="253">
        <v>42370</v>
      </c>
      <c r="G64" s="253">
        <v>42735</v>
      </c>
      <c r="H64" s="253" t="s">
        <v>181</v>
      </c>
      <c r="I64" s="26">
        <f>I66+I71+I83</f>
        <v>515873.24</v>
      </c>
      <c r="J64" s="27"/>
      <c r="K64" s="27" t="s">
        <v>25</v>
      </c>
      <c r="L64" s="27" t="s">
        <v>25</v>
      </c>
      <c r="M64" s="27"/>
    </row>
    <row r="65" spans="1:13" ht="75" x14ac:dyDescent="0.2">
      <c r="A65" s="257"/>
      <c r="B65" s="257"/>
      <c r="C65" s="201" t="s">
        <v>185</v>
      </c>
      <c r="D65" s="155" t="s">
        <v>27</v>
      </c>
      <c r="E65" s="243"/>
      <c r="F65" s="254"/>
      <c r="G65" s="254"/>
      <c r="H65" s="254"/>
      <c r="I65" s="26">
        <f>I69+I70</f>
        <v>2422487.87</v>
      </c>
      <c r="J65" s="27"/>
      <c r="K65" s="27" t="s">
        <v>25</v>
      </c>
      <c r="L65" s="27" t="s">
        <v>25</v>
      </c>
      <c r="M65" s="27"/>
    </row>
    <row r="66" spans="1:13" ht="110.25" x14ac:dyDescent="0.2">
      <c r="A66" s="122" t="s">
        <v>79</v>
      </c>
      <c r="B66" s="132"/>
      <c r="C66" s="264" t="s">
        <v>261</v>
      </c>
      <c r="D66" s="265" t="s">
        <v>137</v>
      </c>
      <c r="E66" s="243"/>
      <c r="F66" s="25">
        <v>42370</v>
      </c>
      <c r="G66" s="25">
        <v>42643</v>
      </c>
      <c r="H66" s="198" t="s">
        <v>152</v>
      </c>
      <c r="I66" s="26">
        <v>400000</v>
      </c>
      <c r="J66" s="27"/>
      <c r="K66" s="27" t="s">
        <v>25</v>
      </c>
      <c r="L66" s="27" t="s">
        <v>25</v>
      </c>
      <c r="M66" s="27"/>
    </row>
    <row r="67" spans="1:13" ht="63" x14ac:dyDescent="0.2">
      <c r="A67" s="167" t="s">
        <v>136</v>
      </c>
      <c r="B67" s="125" t="s">
        <v>26</v>
      </c>
      <c r="C67" s="264"/>
      <c r="D67" s="265"/>
      <c r="E67" s="243"/>
      <c r="F67" s="25" t="s">
        <v>24</v>
      </c>
      <c r="G67" s="124">
        <v>42643</v>
      </c>
      <c r="H67" s="199" t="s">
        <v>24</v>
      </c>
      <c r="I67" s="218" t="s">
        <v>24</v>
      </c>
      <c r="J67" s="27"/>
      <c r="K67" s="27"/>
      <c r="L67" s="27" t="s">
        <v>25</v>
      </c>
      <c r="M67" s="27"/>
    </row>
    <row r="68" spans="1:13" ht="63" x14ac:dyDescent="0.2">
      <c r="A68" s="167" t="s">
        <v>113</v>
      </c>
      <c r="B68" s="105" t="s">
        <v>26</v>
      </c>
      <c r="C68" s="264"/>
      <c r="D68" s="265"/>
      <c r="E68" s="244"/>
      <c r="F68" s="25" t="s">
        <v>24</v>
      </c>
      <c r="G68" s="124">
        <v>42643</v>
      </c>
      <c r="H68" s="25" t="s">
        <v>24</v>
      </c>
      <c r="I68" s="28" t="s">
        <v>24</v>
      </c>
      <c r="J68" s="33"/>
      <c r="K68" s="27"/>
      <c r="L68" s="27" t="s">
        <v>25</v>
      </c>
    </row>
    <row r="69" spans="1:13" ht="20.25" customHeight="1" x14ac:dyDescent="0.2">
      <c r="A69" s="258" t="s">
        <v>80</v>
      </c>
      <c r="B69" s="228"/>
      <c r="C69" s="264" t="s">
        <v>178</v>
      </c>
      <c r="D69" s="265" t="s">
        <v>27</v>
      </c>
      <c r="E69" s="267" t="s">
        <v>31</v>
      </c>
      <c r="F69" s="266">
        <v>42370</v>
      </c>
      <c r="G69" s="266">
        <v>42735</v>
      </c>
      <c r="H69" s="192" t="s">
        <v>67</v>
      </c>
      <c r="I69" s="26">
        <f>I73</f>
        <v>37987.870000000003</v>
      </c>
      <c r="J69" s="27" t="s">
        <v>25</v>
      </c>
      <c r="K69" s="27" t="s">
        <v>25</v>
      </c>
      <c r="L69" s="27" t="s">
        <v>25</v>
      </c>
      <c r="M69" s="27" t="s">
        <v>25</v>
      </c>
    </row>
    <row r="70" spans="1:13" ht="60.75" customHeight="1" x14ac:dyDescent="0.2">
      <c r="A70" s="259"/>
      <c r="B70" s="229"/>
      <c r="C70" s="264"/>
      <c r="D70" s="265"/>
      <c r="E70" s="267"/>
      <c r="F70" s="266"/>
      <c r="G70" s="266"/>
      <c r="H70" s="192" t="s">
        <v>73</v>
      </c>
      <c r="I70" s="26">
        <f>I76</f>
        <v>2384500</v>
      </c>
      <c r="J70" s="27" t="s">
        <v>25</v>
      </c>
      <c r="K70" s="27" t="s">
        <v>25</v>
      </c>
      <c r="L70" s="27" t="s">
        <v>25</v>
      </c>
      <c r="M70" s="27" t="s">
        <v>25</v>
      </c>
    </row>
    <row r="71" spans="1:13" ht="90.75" customHeight="1" x14ac:dyDescent="0.2">
      <c r="A71" s="260"/>
      <c r="B71" s="230"/>
      <c r="C71" s="200" t="s">
        <v>262</v>
      </c>
      <c r="D71" s="126" t="s">
        <v>137</v>
      </c>
      <c r="E71" s="267"/>
      <c r="F71" s="266"/>
      <c r="G71" s="266"/>
      <c r="H71" s="192" t="s">
        <v>67</v>
      </c>
      <c r="I71" s="26">
        <f>I74</f>
        <v>115873.24</v>
      </c>
      <c r="J71" s="27" t="s">
        <v>25</v>
      </c>
      <c r="K71" s="27" t="s">
        <v>25</v>
      </c>
      <c r="L71" s="27" t="s">
        <v>25</v>
      </c>
      <c r="M71" s="27" t="s">
        <v>25</v>
      </c>
    </row>
    <row r="72" spans="1:13" s="156" customFormat="1" ht="78.75" hidden="1" customHeight="1" x14ac:dyDescent="0.2">
      <c r="A72" s="261" t="s">
        <v>56</v>
      </c>
      <c r="B72" s="189"/>
      <c r="C72" s="196"/>
      <c r="D72" s="121"/>
      <c r="E72" s="267"/>
      <c r="F72" s="192"/>
      <c r="G72" s="192"/>
      <c r="H72" s="192" t="s">
        <v>67</v>
      </c>
      <c r="I72" s="26">
        <f>I73+I74</f>
        <v>153861.11000000002</v>
      </c>
      <c r="J72" s="27" t="s">
        <v>25</v>
      </c>
      <c r="K72" s="27" t="s">
        <v>25</v>
      </c>
      <c r="L72" s="27" t="s">
        <v>25</v>
      </c>
      <c r="M72" s="27" t="s">
        <v>25</v>
      </c>
    </row>
    <row r="73" spans="1:13" s="156" customFormat="1" ht="100.5" hidden="1" customHeight="1" x14ac:dyDescent="0.2">
      <c r="A73" s="262"/>
      <c r="B73" s="189"/>
      <c r="C73" s="195" t="s">
        <v>147</v>
      </c>
      <c r="D73" s="121"/>
      <c r="E73" s="267"/>
      <c r="F73" s="192"/>
      <c r="G73" s="192"/>
      <c r="H73" s="192" t="s">
        <v>67</v>
      </c>
      <c r="I73" s="26">
        <v>37987.870000000003</v>
      </c>
      <c r="J73" s="27"/>
      <c r="K73" s="27"/>
      <c r="L73" s="27"/>
      <c r="M73" s="27"/>
    </row>
    <row r="74" spans="1:13" s="156" customFormat="1" ht="100.5" hidden="1" customHeight="1" x14ac:dyDescent="0.2">
      <c r="A74" s="262"/>
      <c r="B74" s="189"/>
      <c r="C74" s="191" t="s">
        <v>149</v>
      </c>
      <c r="D74" s="121"/>
      <c r="E74" s="267"/>
      <c r="F74" s="192"/>
      <c r="G74" s="192"/>
      <c r="H74" s="192" t="s">
        <v>67</v>
      </c>
      <c r="I74" s="26">
        <v>115873.24</v>
      </c>
      <c r="J74" s="27"/>
      <c r="K74" s="27"/>
      <c r="L74" s="27"/>
      <c r="M74" s="27"/>
    </row>
    <row r="75" spans="1:13" s="156" customFormat="1" ht="100.5" hidden="1" customHeight="1" x14ac:dyDescent="0.2">
      <c r="A75" s="263"/>
      <c r="B75" s="189"/>
      <c r="C75" s="191" t="s">
        <v>149</v>
      </c>
      <c r="D75" s="121"/>
      <c r="E75" s="267"/>
      <c r="F75" s="192"/>
      <c r="G75" s="192"/>
      <c r="H75" s="192"/>
      <c r="I75" s="26"/>
      <c r="J75" s="27"/>
      <c r="K75" s="27"/>
      <c r="L75" s="27"/>
      <c r="M75" s="27"/>
    </row>
    <row r="76" spans="1:13" s="156" customFormat="1" ht="117" hidden="1" customHeight="1" x14ac:dyDescent="0.2">
      <c r="A76" s="162" t="s">
        <v>154</v>
      </c>
      <c r="B76" s="189"/>
      <c r="C76" s="191" t="s">
        <v>147</v>
      </c>
      <c r="D76" s="121"/>
      <c r="E76" s="267"/>
      <c r="F76" s="192"/>
      <c r="G76" s="192"/>
      <c r="H76" s="192" t="s">
        <v>73</v>
      </c>
      <c r="I76" s="26">
        <f>I78+I79</f>
        <v>2384500</v>
      </c>
      <c r="J76" s="27" t="s">
        <v>25</v>
      </c>
      <c r="K76" s="27" t="s">
        <v>25</v>
      </c>
      <c r="L76" s="27" t="s">
        <v>25</v>
      </c>
      <c r="M76" s="27" t="s">
        <v>25</v>
      </c>
    </row>
    <row r="77" spans="1:13" s="156" customFormat="1" ht="117" hidden="1" customHeight="1" x14ac:dyDescent="0.2">
      <c r="A77" s="162" t="s">
        <v>150</v>
      </c>
      <c r="B77" s="189"/>
      <c r="C77" s="193" t="s">
        <v>149</v>
      </c>
      <c r="D77" s="121"/>
      <c r="E77" s="267"/>
      <c r="F77" s="192"/>
      <c r="G77" s="192"/>
      <c r="H77" s="192" t="s">
        <v>73</v>
      </c>
      <c r="I77" s="26"/>
      <c r="J77" s="27"/>
      <c r="K77" s="27"/>
      <c r="L77" s="27"/>
      <c r="M77" s="27"/>
    </row>
    <row r="78" spans="1:13" s="156" customFormat="1" ht="117" hidden="1" customHeight="1" x14ac:dyDescent="0.2">
      <c r="A78" s="162" t="s">
        <v>154</v>
      </c>
      <c r="B78" s="189"/>
      <c r="C78" s="268" t="s">
        <v>147</v>
      </c>
      <c r="D78" s="121"/>
      <c r="E78" s="267"/>
      <c r="F78" s="192"/>
      <c r="G78" s="192"/>
      <c r="H78" s="192" t="s">
        <v>73</v>
      </c>
      <c r="I78" s="26">
        <f>2384500-642823.15-1303100</f>
        <v>438576.85000000009</v>
      </c>
      <c r="J78" s="27"/>
      <c r="K78" s="27"/>
      <c r="L78" s="27"/>
      <c r="M78" s="27"/>
    </row>
    <row r="79" spans="1:13" s="156" customFormat="1" ht="117" hidden="1" customHeight="1" x14ac:dyDescent="0.2">
      <c r="A79" s="162" t="s">
        <v>151</v>
      </c>
      <c r="B79" s="189"/>
      <c r="C79" s="269"/>
      <c r="D79" s="121"/>
      <c r="E79" s="267"/>
      <c r="F79" s="192"/>
      <c r="G79" s="192"/>
      <c r="H79" s="192" t="s">
        <v>73</v>
      </c>
      <c r="I79" s="26">
        <f>642823.15+1303100</f>
        <v>1945923.15</v>
      </c>
      <c r="J79" s="27"/>
      <c r="K79" s="27"/>
      <c r="L79" s="27"/>
      <c r="M79" s="27"/>
    </row>
    <row r="80" spans="1:13" ht="51.75" customHeight="1" x14ac:dyDescent="0.2">
      <c r="A80" s="162" t="s">
        <v>114</v>
      </c>
      <c r="B80" s="190" t="s">
        <v>26</v>
      </c>
      <c r="C80" s="264" t="s">
        <v>262</v>
      </c>
      <c r="D80" s="265" t="s">
        <v>137</v>
      </c>
      <c r="E80" s="267"/>
      <c r="F80" s="192" t="s">
        <v>24</v>
      </c>
      <c r="G80" s="192">
        <v>42460</v>
      </c>
      <c r="H80" s="192" t="s">
        <v>24</v>
      </c>
      <c r="I80" s="28" t="s">
        <v>24</v>
      </c>
      <c r="J80" s="27" t="s">
        <v>25</v>
      </c>
      <c r="K80" s="27"/>
      <c r="L80" s="27"/>
      <c r="M80" s="27"/>
    </row>
    <row r="81" spans="1:19" ht="35.25" customHeight="1" x14ac:dyDescent="0.2">
      <c r="A81" s="162" t="s">
        <v>115</v>
      </c>
      <c r="B81" s="190" t="s">
        <v>26</v>
      </c>
      <c r="C81" s="264"/>
      <c r="D81" s="265"/>
      <c r="E81" s="267"/>
      <c r="F81" s="192" t="s">
        <v>24</v>
      </c>
      <c r="G81" s="192">
        <v>42460</v>
      </c>
      <c r="H81" s="192" t="s">
        <v>24</v>
      </c>
      <c r="I81" s="28" t="s">
        <v>24</v>
      </c>
      <c r="J81" s="27" t="s">
        <v>25</v>
      </c>
      <c r="K81" s="27"/>
      <c r="L81" s="27"/>
      <c r="M81" s="27"/>
    </row>
    <row r="82" spans="1:19" ht="63.75" customHeight="1" x14ac:dyDescent="0.2">
      <c r="A82" s="162" t="s">
        <v>116</v>
      </c>
      <c r="B82" s="190" t="s">
        <v>26</v>
      </c>
      <c r="C82" s="264"/>
      <c r="D82" s="265"/>
      <c r="E82" s="267"/>
      <c r="F82" s="192" t="s">
        <v>24</v>
      </c>
      <c r="G82" s="192">
        <v>42735</v>
      </c>
      <c r="H82" s="192" t="s">
        <v>24</v>
      </c>
      <c r="I82" s="28" t="s">
        <v>24</v>
      </c>
      <c r="J82" s="27"/>
      <c r="K82" s="27"/>
      <c r="L82" s="27"/>
      <c r="M82" s="27" t="s">
        <v>25</v>
      </c>
    </row>
    <row r="83" spans="1:19" ht="49.5" hidden="1" customHeight="1" x14ac:dyDescent="0.2">
      <c r="A83" s="162" t="s">
        <v>165</v>
      </c>
      <c r="B83" s="190"/>
      <c r="C83" s="264"/>
      <c r="D83" s="265"/>
      <c r="E83" s="267"/>
      <c r="F83" s="192">
        <v>42583</v>
      </c>
      <c r="G83" s="192">
        <v>42735</v>
      </c>
      <c r="H83" s="192" t="s">
        <v>166</v>
      </c>
      <c r="I83" s="26">
        <v>0</v>
      </c>
      <c r="J83" s="27"/>
      <c r="K83" s="27"/>
      <c r="L83" s="27" t="s">
        <v>25</v>
      </c>
      <c r="M83" s="27" t="s">
        <v>25</v>
      </c>
    </row>
    <row r="84" spans="1:19" ht="69.75" hidden="1" customHeight="1" x14ac:dyDescent="0.2">
      <c r="A84" s="162" t="s">
        <v>167</v>
      </c>
      <c r="B84" s="190" t="s">
        <v>26</v>
      </c>
      <c r="C84" s="264"/>
      <c r="D84" s="265"/>
      <c r="E84" s="267"/>
      <c r="F84" s="192" t="s">
        <v>24</v>
      </c>
      <c r="G84" s="192">
        <v>42735</v>
      </c>
      <c r="H84" s="192" t="s">
        <v>24</v>
      </c>
      <c r="I84" s="26" t="s">
        <v>24</v>
      </c>
      <c r="J84" s="27"/>
      <c r="K84" s="27"/>
      <c r="L84" s="27" t="s">
        <v>25</v>
      </c>
      <c r="M84" s="27" t="s">
        <v>25</v>
      </c>
    </row>
    <row r="85" spans="1:19" s="32" customFormat="1" ht="20.25" x14ac:dyDescent="0.3">
      <c r="A85" s="247" t="s">
        <v>111</v>
      </c>
      <c r="B85" s="248"/>
      <c r="C85" s="248"/>
      <c r="D85" s="248"/>
      <c r="E85" s="248"/>
      <c r="F85" s="248"/>
      <c r="G85" s="248"/>
      <c r="H85" s="249"/>
      <c r="I85" s="182">
        <f>I64+I65</f>
        <v>2938361.1100000003</v>
      </c>
      <c r="J85" s="26" t="s">
        <v>24</v>
      </c>
      <c r="K85" s="26" t="s">
        <v>24</v>
      </c>
      <c r="L85" s="26" t="s">
        <v>24</v>
      </c>
      <c r="M85" s="26" t="s">
        <v>24</v>
      </c>
    </row>
    <row r="86" spans="1:19" s="32" customFormat="1" ht="20.25" x14ac:dyDescent="0.3">
      <c r="A86" s="250" t="s">
        <v>112</v>
      </c>
      <c r="B86" s="251"/>
      <c r="C86" s="251"/>
      <c r="D86" s="251"/>
      <c r="E86" s="251"/>
      <c r="F86" s="251"/>
      <c r="G86" s="251"/>
      <c r="H86" s="252"/>
      <c r="I86" s="182">
        <f>I62+I85</f>
        <v>227824395.88</v>
      </c>
      <c r="J86" s="26" t="s">
        <v>24</v>
      </c>
      <c r="K86" s="115" t="s">
        <v>24</v>
      </c>
      <c r="L86" s="115" t="s">
        <v>24</v>
      </c>
      <c r="M86" s="116" t="s">
        <v>24</v>
      </c>
      <c r="N86" s="111"/>
    </row>
    <row r="87" spans="1:19" ht="18.75" x14ac:dyDescent="0.2">
      <c r="A87" s="34" t="s">
        <v>32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9" ht="18.75" x14ac:dyDescent="0.2">
      <c r="A88" s="34" t="s">
        <v>33</v>
      </c>
      <c r="B88" s="34"/>
      <c r="C88" s="34"/>
      <c r="D88" s="34"/>
      <c r="E88" s="34"/>
      <c r="F88" s="34"/>
      <c r="G88" s="15"/>
      <c r="H88" s="15"/>
      <c r="I88" s="34"/>
      <c r="J88" s="34"/>
      <c r="K88" s="34"/>
      <c r="L88" s="34"/>
      <c r="M88" s="34"/>
    </row>
    <row r="89" spans="1:19" ht="37.5" customHeight="1" x14ac:dyDescent="0.2">
      <c r="A89" s="166" t="s">
        <v>138</v>
      </c>
      <c r="B89" s="123"/>
      <c r="C89" s="35"/>
      <c r="D89" s="35"/>
      <c r="E89" s="35"/>
      <c r="F89" s="36"/>
      <c r="G89" s="15"/>
      <c r="H89" s="245" t="s">
        <v>117</v>
      </c>
      <c r="I89" s="245"/>
      <c r="J89" s="245"/>
      <c r="K89" s="245"/>
      <c r="L89" s="245"/>
      <c r="M89" s="245"/>
      <c r="N89" s="37"/>
      <c r="O89" s="37"/>
      <c r="P89" s="37"/>
      <c r="Q89" s="37"/>
      <c r="R89" s="37"/>
      <c r="S89" s="37"/>
    </row>
    <row r="90" spans="1:19" ht="18.75" customHeight="1" x14ac:dyDescent="0.2">
      <c r="A90" s="166" t="s">
        <v>140</v>
      </c>
      <c r="B90" s="123"/>
      <c r="C90" s="35"/>
      <c r="D90" s="35"/>
      <c r="E90" s="35"/>
      <c r="F90" s="36"/>
      <c r="G90" s="15"/>
      <c r="H90" s="245" t="s">
        <v>169</v>
      </c>
      <c r="I90" s="245"/>
      <c r="J90" s="245"/>
      <c r="K90" s="245"/>
      <c r="L90" s="245"/>
      <c r="M90" s="245"/>
      <c r="N90" s="37"/>
      <c r="O90" s="37"/>
      <c r="P90" s="37"/>
      <c r="Q90" s="37"/>
      <c r="R90" s="37"/>
      <c r="S90" s="37"/>
    </row>
    <row r="91" spans="1:19" ht="18.75" x14ac:dyDescent="0.2">
      <c r="A91" s="166" t="s">
        <v>119</v>
      </c>
      <c r="B91" s="123"/>
      <c r="C91" s="35"/>
      <c r="D91" s="35"/>
      <c r="E91" s="35"/>
      <c r="F91" s="36"/>
      <c r="G91" s="15"/>
      <c r="H91" s="246" t="s">
        <v>119</v>
      </c>
      <c r="I91" s="246"/>
      <c r="J91" s="246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27.75" customHeight="1" x14ac:dyDescent="0.2">
      <c r="A92" s="166"/>
      <c r="B92" s="123"/>
      <c r="C92" s="35"/>
      <c r="D92" s="35"/>
      <c r="E92" s="35"/>
      <c r="F92" s="36"/>
      <c r="G92" s="15"/>
      <c r="H92" s="15"/>
      <c r="I92" s="38"/>
      <c r="J92" s="123"/>
      <c r="K92" s="123"/>
      <c r="L92" s="123"/>
      <c r="M92" s="38"/>
    </row>
    <row r="93" spans="1:19" ht="56.25" x14ac:dyDescent="0.2">
      <c r="A93" s="165" t="s">
        <v>141</v>
      </c>
      <c r="B93" s="37"/>
      <c r="C93" s="147"/>
      <c r="D93" s="37"/>
      <c r="E93" s="35"/>
      <c r="F93" s="36"/>
      <c r="G93" s="15"/>
      <c r="H93" s="255"/>
      <c r="I93" s="255"/>
      <c r="J93" s="255"/>
      <c r="K93" s="255"/>
      <c r="L93" s="255"/>
      <c r="M93" s="255"/>
    </row>
    <row r="94" spans="1:19" ht="18.75" x14ac:dyDescent="0.3">
      <c r="A94" s="39" t="s">
        <v>254</v>
      </c>
      <c r="B94" s="39"/>
      <c r="C94" s="40"/>
      <c r="D94" s="40"/>
      <c r="E94" s="35"/>
      <c r="F94" s="36"/>
      <c r="G94" s="15"/>
      <c r="H94" s="241"/>
      <c r="I94" s="241"/>
      <c r="J94" s="241"/>
      <c r="K94" s="241"/>
      <c r="L94" s="241"/>
      <c r="M94" s="241"/>
    </row>
    <row r="95" spans="1:19" ht="20.25" x14ac:dyDescent="0.3">
      <c r="A95" s="166" t="s">
        <v>119</v>
      </c>
      <c r="B95" s="123"/>
      <c r="C95" s="136"/>
      <c r="D95" s="136"/>
      <c r="E95" s="35"/>
      <c r="F95" s="36"/>
      <c r="G95" s="15"/>
      <c r="H95" s="241"/>
      <c r="I95" s="241"/>
      <c r="J95" s="241"/>
      <c r="K95" s="241"/>
      <c r="L95" s="241"/>
      <c r="M95" s="241"/>
    </row>
    <row r="96" spans="1:19" ht="20.25" x14ac:dyDescent="0.3">
      <c r="A96" s="98"/>
      <c r="B96" s="15"/>
      <c r="C96" s="15"/>
      <c r="D96" s="15"/>
      <c r="E96" s="136"/>
      <c r="F96" s="41"/>
      <c r="G96" s="41"/>
      <c r="H96" s="43"/>
      <c r="I96" s="38"/>
      <c r="J96" s="38"/>
      <c r="K96" s="38"/>
      <c r="L96" s="38"/>
      <c r="M96" s="38"/>
    </row>
    <row r="97" spans="1:13" ht="18.75" x14ac:dyDescent="0.2">
      <c r="A97" s="42" t="s">
        <v>170</v>
      </c>
      <c r="B97" s="42"/>
      <c r="C97" s="42"/>
      <c r="D97" s="42"/>
      <c r="E97" s="42"/>
      <c r="F97" s="36"/>
      <c r="G97" s="36"/>
      <c r="H97" s="43"/>
      <c r="I97" s="38"/>
      <c r="J97" s="38"/>
      <c r="K97" s="38"/>
      <c r="L97" s="38"/>
      <c r="M97" s="38"/>
    </row>
    <row r="98" spans="1:13" ht="18.75" hidden="1" x14ac:dyDescent="0.2">
      <c r="A98" s="42"/>
      <c r="B98" s="42"/>
      <c r="C98" s="42"/>
      <c r="D98" s="42"/>
      <c r="E98" s="42"/>
      <c r="F98" s="36"/>
      <c r="G98" s="24"/>
      <c r="H98" s="44">
        <v>2014</v>
      </c>
      <c r="I98" s="45">
        <v>2016</v>
      </c>
      <c r="J98" s="38"/>
      <c r="K98" s="38"/>
      <c r="L98" s="38"/>
      <c r="M98" s="38"/>
    </row>
    <row r="99" spans="1:13" ht="18.75" hidden="1" x14ac:dyDescent="0.3">
      <c r="A99" s="46"/>
      <c r="B99" s="46"/>
      <c r="C99" s="46"/>
      <c r="D99" s="46"/>
      <c r="E99" s="46"/>
      <c r="F99" s="46"/>
      <c r="G99" s="47"/>
      <c r="H99" s="48">
        <f>H100+H101+H102</f>
        <v>323840664.47000003</v>
      </c>
      <c r="I99" s="33" t="e">
        <f>I100+I101+I102</f>
        <v>#REF!</v>
      </c>
      <c r="J99" s="43"/>
      <c r="K99" s="49"/>
      <c r="L99" s="49"/>
      <c r="M99" s="50"/>
    </row>
    <row r="100" spans="1:13" ht="18.75" hidden="1" x14ac:dyDescent="0.3">
      <c r="A100" s="51">
        <v>155262814.55999997</v>
      </c>
      <c r="B100" s="46"/>
      <c r="C100" s="46"/>
      <c r="D100" s="46"/>
      <c r="E100" s="46"/>
      <c r="F100" s="46"/>
      <c r="G100" s="52" t="s">
        <v>34</v>
      </c>
      <c r="H100" s="48">
        <v>1049000</v>
      </c>
      <c r="I100" s="33"/>
      <c r="J100" s="43"/>
      <c r="K100" s="49"/>
      <c r="L100" s="49"/>
      <c r="M100" s="50"/>
    </row>
    <row r="101" spans="1:13" ht="18.75" hidden="1" x14ac:dyDescent="0.3">
      <c r="A101" s="46"/>
      <c r="B101" s="46"/>
      <c r="C101" s="46"/>
      <c r="D101" s="51" t="e">
        <f>A107-I86</f>
        <v>#REF!</v>
      </c>
      <c r="E101" s="46"/>
      <c r="F101" s="46"/>
      <c r="G101" s="52" t="s">
        <v>35</v>
      </c>
      <c r="H101" s="48">
        <v>300715683.47000003</v>
      </c>
      <c r="I101" s="33" t="e">
        <f>#REF!+I14+I24+I22+I27+I29+I32+I35+I37+I39+I42+I49+I55+I57+I66+I69</f>
        <v>#REF!</v>
      </c>
      <c r="J101" s="43"/>
      <c r="K101" s="49"/>
      <c r="L101" s="49"/>
      <c r="M101" s="50"/>
    </row>
    <row r="102" spans="1:13" ht="18.75" hidden="1" x14ac:dyDescent="0.3">
      <c r="A102" s="51">
        <f>I45+I52+I76</f>
        <v>5617400</v>
      </c>
      <c r="B102" s="46"/>
      <c r="C102" s="46"/>
      <c r="D102" s="46"/>
      <c r="E102" s="46"/>
      <c r="F102" s="46"/>
      <c r="G102" s="52" t="s">
        <v>36</v>
      </c>
      <c r="H102" s="48">
        <v>22075981</v>
      </c>
      <c r="I102" s="33">
        <f>I45+I52+I76</f>
        <v>5617400</v>
      </c>
      <c r="J102" s="43"/>
      <c r="K102" s="49"/>
      <c r="L102" s="49"/>
      <c r="M102" s="50"/>
    </row>
    <row r="103" spans="1:13" ht="18.75" hidden="1" x14ac:dyDescent="0.3">
      <c r="A103" s="53">
        <f>I22+I27+I42+I49+I69</f>
        <v>59829523.819999993</v>
      </c>
      <c r="B103" s="46"/>
      <c r="C103" s="46"/>
      <c r="D103" s="46"/>
      <c r="E103" s="46"/>
      <c r="F103" s="46"/>
      <c r="G103" s="52"/>
      <c r="H103" s="48"/>
      <c r="I103" s="33"/>
      <c r="J103" s="43"/>
      <c r="K103" s="49"/>
      <c r="L103" s="49"/>
      <c r="M103" s="50"/>
    </row>
    <row r="104" spans="1:13" ht="18.75" hidden="1" x14ac:dyDescent="0.3">
      <c r="A104" s="51">
        <v>11250981.069999998</v>
      </c>
      <c r="B104" s="46"/>
      <c r="C104" s="46"/>
      <c r="D104" s="46"/>
      <c r="E104" s="46"/>
      <c r="F104" s="46"/>
      <c r="G104" s="52"/>
      <c r="H104" s="48"/>
      <c r="I104" s="33"/>
      <c r="J104" s="43"/>
      <c r="K104" s="49"/>
      <c r="L104" s="49"/>
      <c r="M104" s="50"/>
    </row>
    <row r="105" spans="1:13" ht="18.75" hidden="1" x14ac:dyDescent="0.3">
      <c r="A105" s="51" t="e">
        <f>#REF!</f>
        <v>#REF!</v>
      </c>
      <c r="B105" s="46"/>
      <c r="C105" s="46"/>
      <c r="D105" s="46"/>
      <c r="E105" s="46"/>
      <c r="F105" s="46"/>
      <c r="G105" s="52" t="s">
        <v>37</v>
      </c>
      <c r="H105" s="48">
        <f>H106+H107+H108</f>
        <v>320391653.25999999</v>
      </c>
      <c r="I105" s="33" t="e">
        <f>I106+I107+I108</f>
        <v>#REF!</v>
      </c>
      <c r="J105" s="43"/>
      <c r="K105" s="49"/>
      <c r="L105" s="49"/>
      <c r="M105" s="50"/>
    </row>
    <row r="106" spans="1:13" ht="18.75" hidden="1" x14ac:dyDescent="0.3">
      <c r="A106" s="51">
        <f>I24+I29+I32+I35+I37+I39+I55+I57+I66</f>
        <v>157247079.22999999</v>
      </c>
      <c r="B106" s="46"/>
      <c r="C106" s="46"/>
      <c r="D106" s="46"/>
      <c r="E106" s="46"/>
      <c r="F106" s="46"/>
      <c r="G106" s="52" t="s">
        <v>34</v>
      </c>
      <c r="H106" s="48">
        <v>1049000</v>
      </c>
      <c r="I106" s="33"/>
      <c r="J106" s="43"/>
      <c r="K106" s="49"/>
      <c r="L106" s="49"/>
      <c r="M106" s="50"/>
    </row>
    <row r="107" spans="1:13" ht="18.75" hidden="1" x14ac:dyDescent="0.3">
      <c r="A107" s="51" t="e">
        <f>SUM(A102:A106)</f>
        <v>#REF!</v>
      </c>
      <c r="B107" s="46"/>
      <c r="C107" s="46"/>
      <c r="D107" s="46"/>
      <c r="E107" s="46"/>
      <c r="F107" s="46"/>
      <c r="G107" s="52" t="s">
        <v>35</v>
      </c>
      <c r="H107" s="48">
        <v>299651172.25999999</v>
      </c>
      <c r="I107" s="33" t="e">
        <f>#REF!+I14+I24+I22+I27+I29+I32+I35+I37+I39+I42+I49+I55+I57</f>
        <v>#REF!</v>
      </c>
      <c r="J107" s="43"/>
      <c r="K107" s="49"/>
      <c r="L107" s="49"/>
      <c r="M107" s="50"/>
    </row>
    <row r="108" spans="1:13" ht="18.75" hidden="1" x14ac:dyDescent="0.3">
      <c r="A108" s="46"/>
      <c r="B108" s="46"/>
      <c r="C108" s="46"/>
      <c r="D108" s="46"/>
      <c r="E108" s="46"/>
      <c r="F108" s="46"/>
      <c r="G108" s="52" t="s">
        <v>36</v>
      </c>
      <c r="H108" s="48">
        <v>19691481</v>
      </c>
      <c r="I108" s="33">
        <f>I45+I52</f>
        <v>3232900</v>
      </c>
      <c r="J108" s="43"/>
      <c r="K108" s="49"/>
      <c r="L108" s="49"/>
      <c r="M108" s="50"/>
    </row>
    <row r="109" spans="1:13" ht="18.75" hidden="1" x14ac:dyDescent="0.3">
      <c r="A109" s="46">
        <v>95163583.310000002</v>
      </c>
      <c r="B109" s="46"/>
      <c r="C109" s="46"/>
      <c r="D109" s="46"/>
      <c r="E109" s="46"/>
      <c r="F109" s="46"/>
      <c r="G109" s="52"/>
      <c r="H109" s="48"/>
      <c r="I109" s="33"/>
      <c r="J109" s="43"/>
      <c r="K109" s="49"/>
      <c r="L109" s="49"/>
      <c r="M109" s="50"/>
    </row>
    <row r="110" spans="1:13" ht="18.75" hidden="1" x14ac:dyDescent="0.3">
      <c r="A110" s="46"/>
      <c r="B110" s="46"/>
      <c r="C110" s="46"/>
      <c r="D110" s="46"/>
      <c r="E110" s="46"/>
      <c r="F110" s="46"/>
      <c r="G110" s="52" t="s">
        <v>38</v>
      </c>
      <c r="H110" s="48">
        <f>H111+H112+H113</f>
        <v>3449011.21</v>
      </c>
      <c r="I110" s="33">
        <f>I111+I112+I113</f>
        <v>2822487.87</v>
      </c>
      <c r="J110" s="43"/>
      <c r="K110" s="49"/>
      <c r="L110" s="49"/>
      <c r="M110" s="50"/>
    </row>
    <row r="111" spans="1:13" ht="18.75" hidden="1" x14ac:dyDescent="0.3">
      <c r="A111" s="46"/>
      <c r="B111" s="46"/>
      <c r="C111" s="46"/>
      <c r="D111" s="46"/>
      <c r="E111" s="46"/>
      <c r="F111" s="46"/>
      <c r="G111" s="52" t="s">
        <v>34</v>
      </c>
      <c r="H111" s="48">
        <v>0</v>
      </c>
      <c r="I111" s="33"/>
      <c r="J111" s="43"/>
      <c r="K111" s="49"/>
      <c r="L111" s="49"/>
      <c r="M111" s="50"/>
    </row>
    <row r="112" spans="1:13" ht="18.75" hidden="1" x14ac:dyDescent="0.3">
      <c r="A112" s="46"/>
      <c r="B112" s="46"/>
      <c r="C112" s="46"/>
      <c r="D112" s="46"/>
      <c r="E112" s="46"/>
      <c r="F112" s="46"/>
      <c r="G112" s="52" t="s">
        <v>35</v>
      </c>
      <c r="H112" s="48">
        <v>1064511.21</v>
      </c>
      <c r="I112" s="33">
        <f>I66+I69</f>
        <v>437987.87</v>
      </c>
      <c r="J112" s="43"/>
      <c r="K112" s="49"/>
      <c r="L112" s="49"/>
      <c r="M112" s="50"/>
    </row>
    <row r="113" spans="1:13" ht="18.75" hidden="1" x14ac:dyDescent="0.3">
      <c r="A113" s="46"/>
      <c r="B113" s="46"/>
      <c r="C113" s="46"/>
      <c r="D113" s="46"/>
      <c r="E113" s="46"/>
      <c r="F113" s="46"/>
      <c r="G113" s="52" t="s">
        <v>36</v>
      </c>
      <c r="H113" s="48">
        <v>2384500</v>
      </c>
      <c r="I113" s="33">
        <f>I76</f>
        <v>2384500</v>
      </c>
      <c r="J113" s="43"/>
      <c r="K113" s="49"/>
      <c r="L113" s="49"/>
      <c r="M113" s="50"/>
    </row>
    <row r="114" spans="1:13" ht="18.75" hidden="1" x14ac:dyDescent="0.3">
      <c r="A114" s="46"/>
      <c r="B114" s="46"/>
      <c r="C114" s="46"/>
      <c r="D114" s="46"/>
      <c r="E114" s="46"/>
      <c r="F114" s="46"/>
      <c r="G114" s="47"/>
      <c r="H114" s="48"/>
      <c r="I114" s="33"/>
      <c r="J114" s="43"/>
      <c r="K114" s="49"/>
      <c r="L114" s="49"/>
      <c r="M114" s="50"/>
    </row>
    <row r="115" spans="1:13" ht="18.75" hidden="1" x14ac:dyDescent="0.3">
      <c r="A115" s="46"/>
      <c r="B115" s="46"/>
      <c r="C115" s="46"/>
      <c r="D115" s="46"/>
      <c r="E115" s="46"/>
      <c r="F115" s="46"/>
      <c r="G115" s="47"/>
      <c r="H115" s="48">
        <f>H116+H117</f>
        <v>323840664.47000003</v>
      </c>
      <c r="I115" s="33" t="e">
        <f>I116+I117</f>
        <v>#REF!</v>
      </c>
      <c r="J115" s="43"/>
      <c r="K115" s="49"/>
      <c r="L115" s="49"/>
      <c r="M115" s="50"/>
    </row>
    <row r="116" spans="1:13" ht="36" hidden="1" customHeight="1" x14ac:dyDescent="0.3">
      <c r="A116" s="46"/>
      <c r="B116" s="46"/>
      <c r="C116" s="46"/>
      <c r="D116" s="46"/>
      <c r="E116" s="46"/>
      <c r="F116" s="46"/>
      <c r="G116" s="126" t="s">
        <v>10</v>
      </c>
      <c r="H116" s="48">
        <v>321163239.47000003</v>
      </c>
      <c r="I116" s="33" t="e">
        <f>#REF!+#REF!</f>
        <v>#REF!</v>
      </c>
      <c r="J116" s="43"/>
      <c r="K116" s="49"/>
      <c r="L116" s="49"/>
      <c r="M116" s="50"/>
    </row>
    <row r="117" spans="1:13" ht="18.75" hidden="1" x14ac:dyDescent="0.3">
      <c r="A117" s="46"/>
      <c r="B117" s="46"/>
      <c r="C117" s="46"/>
      <c r="D117" s="46"/>
      <c r="E117" s="46"/>
      <c r="F117" s="46"/>
      <c r="G117" s="126" t="s">
        <v>39</v>
      </c>
      <c r="H117" s="48">
        <v>2677425</v>
      </c>
      <c r="I117" s="33" t="e">
        <f>#REF!+I14</f>
        <v>#REF!</v>
      </c>
      <c r="J117" s="43"/>
      <c r="K117" s="49"/>
      <c r="L117" s="49"/>
      <c r="M117" s="50"/>
    </row>
    <row r="118" spans="1:13" ht="18.75" hidden="1" x14ac:dyDescent="0.3">
      <c r="A118" s="46"/>
      <c r="B118" s="46"/>
      <c r="C118" s="46"/>
      <c r="D118" s="46"/>
      <c r="E118" s="46"/>
      <c r="F118" s="46"/>
      <c r="G118" s="47"/>
      <c r="H118" s="48"/>
      <c r="I118" s="33"/>
      <c r="J118" s="43"/>
      <c r="K118" s="49"/>
      <c r="L118" s="49"/>
      <c r="M118" s="50"/>
    </row>
    <row r="119" spans="1:13" ht="18.75" hidden="1" x14ac:dyDescent="0.3">
      <c r="A119" s="46"/>
      <c r="B119" s="46"/>
      <c r="C119" s="46"/>
      <c r="D119" s="46"/>
      <c r="E119" s="46"/>
      <c r="F119" s="46"/>
      <c r="G119" s="47" t="s">
        <v>40</v>
      </c>
      <c r="H119" s="137">
        <f>H120+H121</f>
        <v>320391653.25999999</v>
      </c>
      <c r="I119" s="33" t="e">
        <f>I120+I121</f>
        <v>#REF!</v>
      </c>
      <c r="J119" s="43"/>
      <c r="K119" s="49"/>
      <c r="L119" s="49"/>
      <c r="M119" s="50"/>
    </row>
    <row r="120" spans="1:13" ht="18.75" hidden="1" x14ac:dyDescent="0.3">
      <c r="A120" s="46"/>
      <c r="B120" s="46"/>
      <c r="C120" s="46"/>
      <c r="D120" s="46"/>
      <c r="E120" s="46"/>
      <c r="F120" s="46"/>
      <c r="G120" s="47" t="s">
        <v>41</v>
      </c>
      <c r="H120" s="48">
        <v>317714228.25999999</v>
      </c>
      <c r="I120" s="33" t="e">
        <f>#REF!</f>
        <v>#REF!</v>
      </c>
      <c r="J120" s="43"/>
      <c r="K120" s="49"/>
      <c r="L120" s="49"/>
      <c r="M120" s="50"/>
    </row>
    <row r="121" spans="1:13" ht="18.75" hidden="1" x14ac:dyDescent="0.3">
      <c r="A121" s="46"/>
      <c r="B121" s="46"/>
      <c r="C121" s="46"/>
      <c r="D121" s="46"/>
      <c r="E121" s="46"/>
      <c r="F121" s="46"/>
      <c r="G121" s="47" t="s">
        <v>39</v>
      </c>
      <c r="H121" s="48">
        <v>2677425</v>
      </c>
      <c r="I121" s="33" t="e">
        <f>#REF!+I14</f>
        <v>#REF!</v>
      </c>
      <c r="J121" s="43"/>
      <c r="K121" s="49"/>
      <c r="L121" s="49"/>
      <c r="M121" s="50"/>
    </row>
    <row r="122" spans="1:13" ht="18.75" hidden="1" x14ac:dyDescent="0.3">
      <c r="A122" s="46"/>
      <c r="B122" s="46"/>
      <c r="C122" s="46"/>
      <c r="D122" s="46"/>
      <c r="E122" s="46"/>
      <c r="F122" s="46"/>
      <c r="G122" s="47" t="s">
        <v>42</v>
      </c>
      <c r="H122" s="48">
        <f>H123+H124</f>
        <v>3449011.21</v>
      </c>
      <c r="I122" s="33">
        <f>I123+I124</f>
        <v>2938361.1100000003</v>
      </c>
      <c r="J122" s="43"/>
      <c r="K122" s="49"/>
      <c r="L122" s="49"/>
      <c r="M122" s="50"/>
    </row>
    <row r="123" spans="1:13" ht="18.75" hidden="1" x14ac:dyDescent="0.3">
      <c r="A123" s="46"/>
      <c r="B123" s="46"/>
      <c r="C123" s="46"/>
      <c r="D123" s="46"/>
      <c r="E123" s="46"/>
      <c r="F123" s="46"/>
      <c r="G123" s="47" t="s">
        <v>41</v>
      </c>
      <c r="H123" s="48">
        <v>3449011.21</v>
      </c>
      <c r="I123" s="33">
        <f>I85</f>
        <v>2938361.1100000003</v>
      </c>
      <c r="J123" s="43"/>
      <c r="K123" s="49"/>
      <c r="L123" s="49"/>
      <c r="M123" s="50"/>
    </row>
    <row r="124" spans="1:13" ht="18.75" hidden="1" x14ac:dyDescent="0.3">
      <c r="A124" s="46"/>
      <c r="B124" s="46"/>
      <c r="C124" s="46"/>
      <c r="D124" s="46"/>
      <c r="E124" s="46"/>
      <c r="F124" s="46"/>
      <c r="G124" s="47" t="s">
        <v>39</v>
      </c>
      <c r="H124" s="48">
        <v>0</v>
      </c>
      <c r="I124" s="33">
        <v>0</v>
      </c>
      <c r="J124" s="43"/>
      <c r="K124" s="49"/>
      <c r="L124" s="49"/>
      <c r="M124" s="50"/>
    </row>
    <row r="125" spans="1:13" ht="18.75" hidden="1" x14ac:dyDescent="0.3">
      <c r="A125" s="46"/>
      <c r="B125" s="46"/>
      <c r="C125" s="46"/>
      <c r="D125" s="46"/>
      <c r="E125" s="46"/>
      <c r="F125" s="46"/>
      <c r="G125" s="47"/>
      <c r="H125" s="48"/>
      <c r="I125" s="33"/>
      <c r="J125" s="43"/>
      <c r="K125" s="49"/>
      <c r="L125" s="49"/>
      <c r="M125" s="50"/>
    </row>
    <row r="126" spans="1:13" ht="37.5" hidden="1" customHeight="1" x14ac:dyDescent="0.3">
      <c r="A126" s="46"/>
      <c r="B126" s="46"/>
      <c r="C126" s="46"/>
      <c r="D126" s="46"/>
      <c r="E126" s="46"/>
      <c r="F126" s="46"/>
      <c r="G126" s="47"/>
      <c r="H126" s="48"/>
      <c r="I126" s="138" t="e">
        <f>I127+I134</f>
        <v>#REF!</v>
      </c>
      <c r="J126" s="43"/>
      <c r="K126" s="49"/>
      <c r="L126" s="49"/>
      <c r="M126" s="50"/>
    </row>
    <row r="127" spans="1:13" ht="26.25" hidden="1" customHeight="1" x14ac:dyDescent="0.3">
      <c r="A127" s="166"/>
      <c r="B127" s="35"/>
      <c r="C127" s="35"/>
      <c r="D127" s="35"/>
      <c r="E127" s="35"/>
      <c r="F127" s="35"/>
      <c r="G127" s="129" t="s">
        <v>40</v>
      </c>
      <c r="H127" s="129"/>
      <c r="I127" s="26" t="e">
        <f>I128+I131</f>
        <v>#REF!</v>
      </c>
      <c r="J127" s="43"/>
      <c r="K127" s="49"/>
      <c r="L127" s="49"/>
      <c r="M127" s="54"/>
    </row>
    <row r="128" spans="1:13" ht="26.25" hidden="1" customHeight="1" x14ac:dyDescent="0.3">
      <c r="A128" s="166"/>
      <c r="B128" s="35"/>
      <c r="C128" s="35"/>
      <c r="D128" s="35"/>
      <c r="E128" s="35"/>
      <c r="F128" s="35"/>
      <c r="G128" s="129" t="s">
        <v>43</v>
      </c>
      <c r="H128" s="129"/>
      <c r="I128" s="26">
        <f>I129+I130</f>
        <v>219871515.17999998</v>
      </c>
      <c r="J128" s="43"/>
      <c r="K128" s="49"/>
      <c r="L128" s="49"/>
      <c r="M128" s="54"/>
    </row>
    <row r="129" spans="1:13" ht="26.25" hidden="1" customHeight="1" x14ac:dyDescent="0.3">
      <c r="A129" s="166"/>
      <c r="B129" s="35"/>
      <c r="C129" s="35"/>
      <c r="D129" s="35"/>
      <c r="E129" s="35"/>
      <c r="F129" s="35"/>
      <c r="G129" s="129" t="s">
        <v>35</v>
      </c>
      <c r="H129" s="129"/>
      <c r="I129" s="26">
        <f>I24+I22+I27+I29+I32+I35+I37+I39+I42+I49+I55+I57</f>
        <v>216638615.17999998</v>
      </c>
      <c r="J129" s="43"/>
      <c r="K129" s="49"/>
      <c r="L129" s="49"/>
      <c r="M129" s="54"/>
    </row>
    <row r="130" spans="1:13" ht="26.25" hidden="1" customHeight="1" x14ac:dyDescent="0.3">
      <c r="A130" s="166"/>
      <c r="B130" s="35"/>
      <c r="C130" s="35"/>
      <c r="D130" s="35"/>
      <c r="E130" s="35"/>
      <c r="F130" s="35"/>
      <c r="G130" s="129" t="s">
        <v>36</v>
      </c>
      <c r="H130" s="129"/>
      <c r="I130" s="26">
        <f>I45+I52</f>
        <v>3232900</v>
      </c>
      <c r="J130" s="43"/>
      <c r="K130" s="49"/>
      <c r="L130" s="49"/>
      <c r="M130" s="54"/>
    </row>
    <row r="131" spans="1:13" ht="26.25" hidden="1" customHeight="1" x14ac:dyDescent="0.3">
      <c r="A131" s="166"/>
      <c r="B131" s="35"/>
      <c r="C131" s="35"/>
      <c r="D131" s="35"/>
      <c r="E131" s="35"/>
      <c r="F131" s="35"/>
      <c r="G131" s="129" t="s">
        <v>44</v>
      </c>
      <c r="H131" s="129"/>
      <c r="I131" s="26" t="e">
        <f>I132+I133</f>
        <v>#REF!</v>
      </c>
      <c r="J131" s="43"/>
      <c r="K131" s="49"/>
      <c r="L131" s="49"/>
      <c r="M131" s="54"/>
    </row>
    <row r="132" spans="1:13" ht="26.25" hidden="1" customHeight="1" x14ac:dyDescent="0.3">
      <c r="A132" s="166"/>
      <c r="B132" s="35"/>
      <c r="C132" s="35"/>
      <c r="D132" s="35"/>
      <c r="E132" s="35"/>
      <c r="F132" s="35"/>
      <c r="G132" s="129" t="s">
        <v>35</v>
      </c>
      <c r="H132" s="129"/>
      <c r="I132" s="26" t="e">
        <f>#REF!+I14</f>
        <v>#REF!</v>
      </c>
      <c r="J132" s="43"/>
      <c r="K132" s="49"/>
      <c r="L132" s="49"/>
      <c r="M132" s="54"/>
    </row>
    <row r="133" spans="1:13" ht="26.25" hidden="1" customHeight="1" x14ac:dyDescent="0.3">
      <c r="A133" s="166"/>
      <c r="B133" s="35"/>
      <c r="C133" s="35"/>
      <c r="D133" s="35"/>
      <c r="E133" s="35"/>
      <c r="F133" s="35"/>
      <c r="G133" s="129" t="s">
        <v>36</v>
      </c>
      <c r="H133" s="129"/>
      <c r="I133" s="26">
        <v>0</v>
      </c>
      <c r="J133" s="43"/>
      <c r="K133" s="49"/>
      <c r="L133" s="49"/>
      <c r="M133" s="54"/>
    </row>
    <row r="134" spans="1:13" ht="26.25" hidden="1" customHeight="1" x14ac:dyDescent="0.3">
      <c r="A134" s="166"/>
      <c r="B134" s="35"/>
      <c r="C134" s="35"/>
      <c r="D134" s="35"/>
      <c r="E134" s="35"/>
      <c r="F134" s="35"/>
      <c r="G134" s="129" t="s">
        <v>42</v>
      </c>
      <c r="H134" s="129"/>
      <c r="I134" s="26">
        <f>I135+I138</f>
        <v>2822487.87</v>
      </c>
      <c r="J134" s="43"/>
      <c r="K134" s="49"/>
      <c r="L134" s="49"/>
      <c r="M134" s="54"/>
    </row>
    <row r="135" spans="1:13" ht="26.25" hidden="1" customHeight="1" x14ac:dyDescent="0.3">
      <c r="A135" s="166"/>
      <c r="B135" s="35"/>
      <c r="C135" s="35"/>
      <c r="D135" s="35"/>
      <c r="E135" s="35"/>
      <c r="F135" s="35"/>
      <c r="G135" s="129" t="s">
        <v>43</v>
      </c>
      <c r="H135" s="129"/>
      <c r="I135" s="26">
        <f>I136+I137</f>
        <v>2822487.87</v>
      </c>
      <c r="J135" s="43"/>
      <c r="K135" s="49"/>
      <c r="L135" s="49"/>
      <c r="M135" s="54"/>
    </row>
    <row r="136" spans="1:13" ht="26.25" hidden="1" customHeight="1" x14ac:dyDescent="0.3">
      <c r="A136" s="166"/>
      <c r="B136" s="35"/>
      <c r="C136" s="35"/>
      <c r="D136" s="35"/>
      <c r="E136" s="35"/>
      <c r="F136" s="35"/>
      <c r="G136" s="129" t="s">
        <v>35</v>
      </c>
      <c r="H136" s="129"/>
      <c r="I136" s="26">
        <f>I66+I69</f>
        <v>437987.87</v>
      </c>
      <c r="J136" s="43"/>
      <c r="K136" s="49"/>
      <c r="L136" s="49"/>
      <c r="M136" s="54"/>
    </row>
    <row r="137" spans="1:13" ht="26.25" hidden="1" customHeight="1" x14ac:dyDescent="0.3">
      <c r="A137" s="166"/>
      <c r="B137" s="35"/>
      <c r="C137" s="35"/>
      <c r="D137" s="35"/>
      <c r="E137" s="35"/>
      <c r="F137" s="35"/>
      <c r="G137" s="129" t="s">
        <v>36</v>
      </c>
      <c r="H137" s="129"/>
      <c r="I137" s="26">
        <f>I76</f>
        <v>2384500</v>
      </c>
      <c r="J137" s="43"/>
      <c r="K137" s="49"/>
      <c r="L137" s="49"/>
      <c r="M137" s="54"/>
    </row>
    <row r="138" spans="1:13" ht="26.25" hidden="1" customHeight="1" x14ac:dyDescent="0.3">
      <c r="A138" s="166"/>
      <c r="B138" s="35"/>
      <c r="C138" s="35"/>
      <c r="D138" s="35"/>
      <c r="E138" s="35"/>
      <c r="F138" s="35"/>
      <c r="G138" s="129" t="s">
        <v>44</v>
      </c>
      <c r="H138" s="129"/>
      <c r="I138" s="26">
        <f>I139+I140</f>
        <v>0</v>
      </c>
      <c r="J138" s="43"/>
      <c r="K138" s="49"/>
      <c r="L138" s="49"/>
      <c r="M138" s="54"/>
    </row>
    <row r="139" spans="1:13" ht="26.25" hidden="1" customHeight="1" x14ac:dyDescent="0.3">
      <c r="A139" s="166"/>
      <c r="B139" s="35"/>
      <c r="C139" s="35"/>
      <c r="D139" s="35"/>
      <c r="E139" s="35"/>
      <c r="F139" s="35"/>
      <c r="G139" s="129" t="s">
        <v>35</v>
      </c>
      <c r="H139" s="129"/>
      <c r="I139" s="26">
        <v>0</v>
      </c>
      <c r="J139" s="43"/>
      <c r="K139" s="49"/>
      <c r="L139" s="49"/>
      <c r="M139" s="54"/>
    </row>
    <row r="140" spans="1:13" ht="26.25" hidden="1" customHeight="1" x14ac:dyDescent="0.3">
      <c r="A140" s="166"/>
      <c r="B140" s="35"/>
      <c r="C140" s="35"/>
      <c r="D140" s="35"/>
      <c r="E140" s="35"/>
      <c r="F140" s="35"/>
      <c r="G140" s="129" t="s">
        <v>36</v>
      </c>
      <c r="H140" s="129"/>
      <c r="I140" s="26">
        <v>0</v>
      </c>
      <c r="J140" s="43"/>
      <c r="K140" s="49"/>
      <c r="L140" s="49"/>
      <c r="M140" s="54"/>
    </row>
    <row r="141" spans="1:13" ht="18.75" hidden="1" customHeight="1" x14ac:dyDescent="0.3">
      <c r="A141" s="46"/>
      <c r="B141" s="46"/>
      <c r="C141" s="46"/>
      <c r="D141" s="46"/>
      <c r="E141" s="46"/>
      <c r="F141" s="46"/>
      <c r="G141" s="46"/>
      <c r="H141" s="104"/>
      <c r="I141" s="43"/>
      <c r="J141" s="43"/>
      <c r="K141" s="49"/>
      <c r="L141" s="49"/>
      <c r="M141" s="50"/>
    </row>
    <row r="142" spans="1:13" ht="18.75" hidden="1" customHeight="1" x14ac:dyDescent="0.3">
      <c r="A142" s="46"/>
      <c r="B142" s="46"/>
      <c r="C142" s="46"/>
      <c r="D142" s="46"/>
      <c r="E142" s="46"/>
      <c r="F142" s="46"/>
      <c r="G142" s="46"/>
      <c r="H142" s="104"/>
      <c r="I142" s="43"/>
      <c r="J142" s="43"/>
      <c r="K142" s="49"/>
      <c r="L142" s="49"/>
      <c r="M142" s="50"/>
    </row>
    <row r="143" spans="1:13" ht="18.75" hidden="1" customHeight="1" x14ac:dyDescent="0.3">
      <c r="A143" s="46"/>
      <c r="B143" s="46"/>
      <c r="C143" s="46"/>
      <c r="D143" s="46"/>
      <c r="E143" s="46"/>
      <c r="F143" s="46"/>
      <c r="G143" s="46"/>
      <c r="H143" s="104"/>
      <c r="I143" s="43" t="e">
        <f>I119+I122</f>
        <v>#REF!</v>
      </c>
      <c r="J143" s="43"/>
      <c r="K143" s="49"/>
      <c r="L143" s="49"/>
      <c r="M143" s="50"/>
    </row>
    <row r="144" spans="1:13" ht="18.75" hidden="1" customHeight="1" x14ac:dyDescent="0.3">
      <c r="A144" s="46"/>
      <c r="B144" s="46"/>
      <c r="C144" s="46"/>
      <c r="D144" s="46"/>
      <c r="E144" s="46"/>
      <c r="F144" s="46"/>
      <c r="G144" s="46"/>
      <c r="H144" s="104"/>
      <c r="I144" s="43" t="e">
        <f>I105+I110</f>
        <v>#REF!</v>
      </c>
      <c r="J144" s="43"/>
      <c r="K144" s="49"/>
      <c r="L144" s="49"/>
      <c r="M144" s="50"/>
    </row>
    <row r="145" spans="1:13" ht="57.75" customHeight="1" x14ac:dyDescent="0.3">
      <c r="A145" s="46"/>
      <c r="B145" s="46"/>
      <c r="C145" s="46"/>
      <c r="D145" s="46"/>
      <c r="E145" s="46"/>
      <c r="F145" s="46"/>
      <c r="G145" s="46"/>
      <c r="H145" s="104"/>
      <c r="I145" s="97"/>
      <c r="J145" s="43"/>
      <c r="K145" s="49"/>
      <c r="L145" s="49"/>
      <c r="M145" s="50"/>
    </row>
    <row r="146" spans="1:13" ht="42.75" customHeight="1" x14ac:dyDescent="0.3">
      <c r="A146" s="166"/>
      <c r="B146" s="123"/>
      <c r="C146" s="123"/>
      <c r="D146" s="123"/>
      <c r="E146" s="123"/>
      <c r="F146" s="123"/>
      <c r="G146" s="123"/>
      <c r="H146" s="55"/>
      <c r="I146" s="43"/>
      <c r="J146" s="43"/>
      <c r="K146" s="49"/>
      <c r="L146" s="49"/>
      <c r="M146" s="50"/>
    </row>
    <row r="147" spans="1:13" ht="57" customHeight="1" x14ac:dyDescent="0.3">
      <c r="A147" s="99"/>
      <c r="B147" s="56"/>
      <c r="C147" s="56"/>
      <c r="D147" s="56"/>
      <c r="E147" s="56"/>
      <c r="F147" s="56"/>
      <c r="G147" s="56"/>
      <c r="H147" s="57"/>
      <c r="I147" s="58"/>
      <c r="J147" s="58"/>
      <c r="K147" s="49"/>
      <c r="L147" s="49"/>
      <c r="M147" s="50"/>
    </row>
    <row r="148" spans="1:13" ht="43.5" customHeight="1" x14ac:dyDescent="0.3">
      <c r="A148" s="166"/>
      <c r="B148" s="35"/>
      <c r="C148" s="35"/>
      <c r="D148" s="35"/>
      <c r="E148" s="35"/>
      <c r="F148" s="35"/>
      <c r="G148" s="35"/>
      <c r="H148" s="55"/>
      <c r="I148" s="43"/>
      <c r="J148" s="43"/>
      <c r="K148" s="49"/>
      <c r="L148" s="49"/>
      <c r="M148" s="50"/>
    </row>
    <row r="149" spans="1:13" ht="18.75" x14ac:dyDescent="0.3">
      <c r="A149" s="166"/>
      <c r="B149" s="35"/>
      <c r="C149" s="35"/>
      <c r="D149" s="35"/>
      <c r="E149" s="35"/>
      <c r="F149" s="35"/>
      <c r="G149" s="35"/>
      <c r="H149" s="55"/>
      <c r="I149" s="43"/>
      <c r="J149" s="43"/>
      <c r="K149" s="49"/>
      <c r="L149" s="49"/>
      <c r="M149" s="59"/>
    </row>
    <row r="150" spans="1:13" ht="18.75" x14ac:dyDescent="0.3">
      <c r="A150" s="166"/>
      <c r="B150" s="35"/>
      <c r="C150" s="35"/>
      <c r="D150" s="35"/>
      <c r="E150" s="35"/>
      <c r="F150" s="35"/>
      <c r="G150" s="35"/>
      <c r="H150" s="55"/>
      <c r="I150" s="43"/>
      <c r="J150" s="43"/>
      <c r="K150" s="49"/>
      <c r="L150" s="49"/>
      <c r="M150" s="50"/>
    </row>
    <row r="151" spans="1:13" ht="18.75" x14ac:dyDescent="0.3">
      <c r="A151" s="166"/>
      <c r="B151" s="35"/>
      <c r="C151" s="35"/>
      <c r="D151" s="35"/>
      <c r="E151" s="35"/>
      <c r="F151" s="35"/>
      <c r="G151" s="35"/>
      <c r="H151" s="55"/>
      <c r="I151" s="43"/>
      <c r="J151" s="43"/>
      <c r="K151" s="49"/>
      <c r="L151" s="49"/>
      <c r="M151" s="49"/>
    </row>
    <row r="152" spans="1:13" ht="43.5" customHeight="1" x14ac:dyDescent="0.3">
      <c r="A152" s="166"/>
      <c r="B152" s="35"/>
      <c r="C152" s="35"/>
      <c r="D152" s="35"/>
      <c r="E152" s="35"/>
      <c r="F152" s="35"/>
      <c r="G152" s="35"/>
      <c r="H152" s="55"/>
      <c r="I152" s="43"/>
      <c r="J152" s="43"/>
      <c r="K152" s="49"/>
      <c r="L152" s="49"/>
      <c r="M152" s="49"/>
    </row>
    <row r="153" spans="1:13" ht="18.75" x14ac:dyDescent="0.3">
      <c r="A153" s="166"/>
      <c r="B153" s="35"/>
      <c r="C153" s="35"/>
      <c r="D153" s="35"/>
      <c r="E153" s="35"/>
      <c r="F153" s="35"/>
      <c r="G153" s="35"/>
      <c r="H153" s="55"/>
      <c r="I153" s="43"/>
      <c r="J153" s="43"/>
      <c r="K153" s="49"/>
      <c r="L153" s="49"/>
      <c r="M153" s="50"/>
    </row>
    <row r="154" spans="1:13" ht="18.75" x14ac:dyDescent="0.3">
      <c r="A154" s="166"/>
      <c r="B154" s="35"/>
      <c r="C154" s="35"/>
      <c r="D154" s="35"/>
      <c r="E154" s="35"/>
      <c r="F154" s="35"/>
      <c r="G154" s="35"/>
      <c r="H154" s="55"/>
      <c r="I154" s="43"/>
      <c r="J154" s="43"/>
      <c r="K154" s="49"/>
      <c r="L154" s="49"/>
      <c r="M154" s="49"/>
    </row>
    <row r="155" spans="1:13" ht="18.75" x14ac:dyDescent="0.3">
      <c r="A155" s="166"/>
      <c r="B155" s="35"/>
      <c r="C155" s="35"/>
      <c r="D155" s="35"/>
      <c r="E155" s="35"/>
      <c r="F155" s="35"/>
      <c r="G155" s="35"/>
      <c r="H155" s="55"/>
      <c r="I155" s="43"/>
      <c r="J155" s="43"/>
      <c r="K155" s="49"/>
      <c r="L155" s="49"/>
      <c r="M155" s="49"/>
    </row>
    <row r="156" spans="1:13" ht="29.25" customHeight="1" x14ac:dyDescent="0.3">
      <c r="A156" s="166"/>
      <c r="B156" s="35"/>
      <c r="C156" s="35"/>
      <c r="D156" s="35"/>
      <c r="E156" s="35"/>
      <c r="F156" s="35"/>
      <c r="G156" s="35"/>
      <c r="H156" s="55"/>
      <c r="I156" s="43"/>
      <c r="J156" s="43"/>
      <c r="K156" s="49"/>
      <c r="L156" s="49"/>
      <c r="M156" s="54"/>
    </row>
    <row r="157" spans="1:13" ht="29.25" customHeight="1" x14ac:dyDescent="0.3">
      <c r="A157" s="166"/>
      <c r="B157" s="35"/>
      <c r="C157" s="35"/>
      <c r="D157" s="35"/>
      <c r="E157" s="35"/>
      <c r="F157" s="35"/>
      <c r="G157" s="35"/>
      <c r="H157" s="55"/>
      <c r="I157" s="43"/>
      <c r="J157" s="43"/>
      <c r="K157" s="49"/>
      <c r="L157" s="49"/>
      <c r="M157" s="59"/>
    </row>
    <row r="158" spans="1:13" ht="18.75" x14ac:dyDescent="0.3">
      <c r="A158" s="166"/>
      <c r="B158" s="35"/>
      <c r="C158" s="35"/>
      <c r="D158" s="35"/>
      <c r="E158" s="35"/>
      <c r="F158" s="35"/>
      <c r="G158" s="35"/>
      <c r="H158" s="55"/>
      <c r="I158" s="43"/>
      <c r="J158" s="43"/>
      <c r="K158" s="49"/>
      <c r="L158" s="49"/>
      <c r="M158" s="59"/>
    </row>
    <row r="159" spans="1:13" ht="79.5" customHeight="1" x14ac:dyDescent="0.3">
      <c r="A159" s="166"/>
      <c r="B159" s="35"/>
      <c r="C159" s="35"/>
      <c r="D159" s="35"/>
      <c r="E159" s="35"/>
      <c r="F159" s="35"/>
      <c r="G159" s="35"/>
      <c r="H159" s="55"/>
      <c r="I159" s="43"/>
      <c r="J159" s="43"/>
      <c r="K159" s="49"/>
      <c r="L159" s="49"/>
      <c r="M159" s="59"/>
    </row>
    <row r="160" spans="1:13" ht="27" customHeight="1" x14ac:dyDescent="0.3">
      <c r="A160" s="166"/>
      <c r="B160" s="35"/>
      <c r="C160" s="35"/>
      <c r="D160" s="35"/>
      <c r="E160" s="35"/>
      <c r="F160" s="35"/>
      <c r="G160" s="35"/>
      <c r="H160" s="55"/>
      <c r="I160" s="43"/>
      <c r="J160" s="43"/>
      <c r="K160" s="49"/>
      <c r="L160" s="49"/>
      <c r="M160" s="59"/>
    </row>
    <row r="161" spans="1:13" ht="59.25" customHeight="1" x14ac:dyDescent="0.3">
      <c r="A161" s="166"/>
      <c r="B161" s="35"/>
      <c r="C161" s="35"/>
      <c r="D161" s="35"/>
      <c r="E161" s="35"/>
      <c r="F161" s="35"/>
      <c r="G161" s="35"/>
      <c r="H161" s="55"/>
      <c r="I161" s="43"/>
      <c r="J161" s="43"/>
      <c r="K161" s="49"/>
      <c r="L161" s="49"/>
      <c r="M161" s="59"/>
    </row>
    <row r="162" spans="1:13" ht="41.25" customHeight="1" x14ac:dyDescent="0.3">
      <c r="A162" s="99"/>
      <c r="B162" s="56"/>
      <c r="C162" s="56"/>
      <c r="D162" s="56"/>
      <c r="E162" s="56"/>
      <c r="F162" s="56"/>
      <c r="G162" s="56"/>
      <c r="H162" s="57"/>
      <c r="I162" s="43"/>
      <c r="J162" s="43"/>
      <c r="K162" s="49"/>
      <c r="L162" s="49"/>
      <c r="M162" s="50"/>
    </row>
    <row r="163" spans="1:13" ht="21.75" customHeight="1" x14ac:dyDescent="0.3">
      <c r="A163" s="46"/>
      <c r="B163" s="46"/>
      <c r="C163" s="46"/>
      <c r="D163" s="46"/>
      <c r="E163" s="46"/>
      <c r="F163" s="46"/>
      <c r="G163" s="46"/>
      <c r="H163" s="104"/>
      <c r="I163" s="43"/>
      <c r="J163" s="43"/>
      <c r="K163" s="49"/>
      <c r="L163" s="49"/>
      <c r="M163" s="50"/>
    </row>
    <row r="164" spans="1:13" ht="39" customHeight="1" x14ac:dyDescent="0.3">
      <c r="A164" s="46"/>
      <c r="B164" s="46"/>
      <c r="C164" s="46"/>
      <c r="D164" s="46"/>
      <c r="E164" s="46"/>
      <c r="F164" s="46"/>
      <c r="G164" s="46"/>
      <c r="H164" s="104"/>
      <c r="I164" s="43"/>
      <c r="J164" s="43"/>
      <c r="K164" s="49"/>
      <c r="L164" s="49"/>
      <c r="M164" s="59"/>
    </row>
    <row r="165" spans="1:13" ht="21.75" customHeight="1" x14ac:dyDescent="0.3">
      <c r="A165" s="46"/>
      <c r="B165" s="46"/>
      <c r="C165" s="46"/>
      <c r="D165" s="46"/>
      <c r="E165" s="46"/>
      <c r="F165" s="46"/>
      <c r="G165" s="46"/>
      <c r="H165" s="104"/>
      <c r="I165" s="43"/>
      <c r="J165" s="43"/>
      <c r="K165" s="49"/>
      <c r="L165" s="49"/>
      <c r="M165" s="50"/>
    </row>
    <row r="166" spans="1:13" ht="21.75" customHeight="1" x14ac:dyDescent="0.3">
      <c r="A166" s="46"/>
      <c r="B166" s="46"/>
      <c r="C166" s="46"/>
      <c r="D166" s="46"/>
      <c r="E166" s="46"/>
      <c r="F166" s="46"/>
      <c r="G166" s="46"/>
      <c r="H166" s="104"/>
      <c r="I166" s="43"/>
      <c r="J166" s="43"/>
      <c r="K166" s="49"/>
      <c r="L166" s="49"/>
      <c r="M166" s="50"/>
    </row>
    <row r="167" spans="1:13" ht="21.75" customHeight="1" x14ac:dyDescent="0.3">
      <c r="A167" s="46"/>
      <c r="B167" s="46"/>
      <c r="C167" s="46"/>
      <c r="D167" s="46"/>
      <c r="E167" s="46"/>
      <c r="F167" s="46"/>
      <c r="G167" s="46"/>
      <c r="H167" s="104"/>
      <c r="I167" s="43"/>
      <c r="J167" s="43"/>
      <c r="K167" s="49"/>
      <c r="L167" s="49"/>
      <c r="M167" s="50"/>
    </row>
    <row r="168" spans="1:13" ht="21.75" customHeight="1" x14ac:dyDescent="0.3">
      <c r="A168" s="46"/>
      <c r="B168" s="46"/>
      <c r="C168" s="46"/>
      <c r="D168" s="46"/>
      <c r="E168" s="46"/>
      <c r="F168" s="46"/>
      <c r="G168" s="46"/>
      <c r="H168" s="104"/>
      <c r="I168" s="43"/>
      <c r="J168" s="43"/>
      <c r="K168" s="49"/>
      <c r="L168" s="49"/>
      <c r="M168" s="50"/>
    </row>
    <row r="169" spans="1:13" ht="21.75" customHeight="1" x14ac:dyDescent="0.3">
      <c r="A169" s="46"/>
      <c r="B169" s="46"/>
      <c r="C169" s="46"/>
      <c r="D169" s="46"/>
      <c r="E169" s="46"/>
      <c r="F169" s="46"/>
      <c r="G169" s="46"/>
      <c r="H169" s="104"/>
      <c r="I169" s="43"/>
      <c r="J169" s="43"/>
      <c r="K169" s="49"/>
      <c r="L169" s="49"/>
      <c r="M169" s="50"/>
    </row>
    <row r="170" spans="1:13" s="20" customFormat="1" ht="22.5" customHeight="1" x14ac:dyDescent="0.3">
      <c r="A170" s="46"/>
      <c r="B170" s="46"/>
      <c r="C170" s="46"/>
      <c r="D170" s="46"/>
      <c r="E170" s="46"/>
      <c r="F170" s="46"/>
      <c r="G170" s="46"/>
      <c r="H170" s="104"/>
      <c r="I170" s="43"/>
      <c r="J170" s="43"/>
      <c r="K170" s="49"/>
      <c r="L170" s="49"/>
      <c r="M170" s="50"/>
    </row>
    <row r="171" spans="1:13" s="20" customFormat="1" ht="22.5" customHeight="1" x14ac:dyDescent="0.3">
      <c r="A171" s="100"/>
      <c r="B171" s="60"/>
      <c r="C171" s="60"/>
      <c r="D171" s="60"/>
      <c r="E171" s="60"/>
      <c r="F171" s="60"/>
      <c r="G171" s="60"/>
      <c r="H171" s="61"/>
      <c r="I171" s="43"/>
      <c r="J171" s="43"/>
      <c r="K171" s="49"/>
      <c r="L171" s="49"/>
      <c r="M171" s="59"/>
    </row>
    <row r="172" spans="1:13" ht="18.75" x14ac:dyDescent="0.3">
      <c r="A172" s="100"/>
      <c r="B172" s="60"/>
      <c r="C172" s="60"/>
      <c r="D172" s="60"/>
      <c r="E172" s="60"/>
      <c r="F172" s="60"/>
      <c r="G172" s="60"/>
      <c r="H172" s="61"/>
      <c r="I172" s="43"/>
      <c r="J172" s="43"/>
      <c r="K172" s="49"/>
      <c r="L172" s="49"/>
      <c r="M172" s="59"/>
    </row>
    <row r="173" spans="1:13" ht="18.75" x14ac:dyDescent="0.3">
      <c r="A173" s="166"/>
      <c r="B173" s="35"/>
      <c r="C173" s="35"/>
      <c r="D173" s="35"/>
      <c r="E173" s="35"/>
      <c r="F173" s="35"/>
      <c r="G173" s="35"/>
      <c r="H173" s="55"/>
      <c r="I173" s="43"/>
      <c r="J173" s="43"/>
      <c r="K173" s="49"/>
      <c r="L173" s="49"/>
      <c r="M173" s="50"/>
    </row>
    <row r="174" spans="1:13" ht="18.75" x14ac:dyDescent="0.3">
      <c r="A174" s="166"/>
      <c r="B174" s="35"/>
      <c r="C174" s="35"/>
      <c r="D174" s="35"/>
      <c r="E174" s="35"/>
      <c r="F174" s="35"/>
      <c r="G174" s="35"/>
      <c r="H174" s="55"/>
      <c r="I174" s="43"/>
      <c r="J174" s="43"/>
      <c r="K174" s="49"/>
      <c r="L174" s="49"/>
      <c r="M174" s="50"/>
    </row>
    <row r="175" spans="1:13" ht="18.75" x14ac:dyDescent="0.3">
      <c r="A175" s="166"/>
      <c r="B175" s="35"/>
      <c r="C175" s="35"/>
      <c r="D175" s="35"/>
      <c r="E175" s="35"/>
      <c r="F175" s="35"/>
      <c r="G175" s="35"/>
      <c r="H175" s="55"/>
      <c r="I175" s="43"/>
      <c r="J175" s="43"/>
      <c r="K175" s="49"/>
      <c r="L175" s="49"/>
      <c r="M175" s="50"/>
    </row>
    <row r="176" spans="1:13" ht="18.75" x14ac:dyDescent="0.3">
      <c r="A176" s="166"/>
      <c r="B176" s="35"/>
      <c r="C176" s="35"/>
      <c r="D176" s="35"/>
      <c r="E176" s="35"/>
      <c r="F176" s="35"/>
      <c r="G176" s="35"/>
      <c r="H176" s="55"/>
      <c r="I176" s="43"/>
      <c r="J176" s="43"/>
      <c r="K176" s="49"/>
      <c r="L176" s="49"/>
      <c r="M176" s="50"/>
    </row>
    <row r="177" spans="1:13" ht="18.75" x14ac:dyDescent="0.3">
      <c r="A177" s="166"/>
      <c r="B177" s="35"/>
      <c r="C177" s="35"/>
      <c r="D177" s="35"/>
      <c r="E177" s="35"/>
      <c r="F177" s="35"/>
      <c r="G177" s="35"/>
      <c r="H177" s="55"/>
      <c r="I177" s="43"/>
      <c r="J177" s="43"/>
      <c r="K177" s="49"/>
      <c r="L177" s="49"/>
      <c r="M177" s="50"/>
    </row>
    <row r="178" spans="1:13" ht="39" customHeight="1" x14ac:dyDescent="0.3">
      <c r="A178" s="166"/>
      <c r="B178" s="35"/>
      <c r="C178" s="35"/>
      <c r="D178" s="35"/>
      <c r="E178" s="35"/>
      <c r="F178" s="35"/>
      <c r="G178" s="35"/>
      <c r="H178" s="55"/>
      <c r="I178" s="43"/>
      <c r="J178" s="43"/>
      <c r="K178" s="49"/>
      <c r="L178" s="49"/>
      <c r="M178" s="50"/>
    </row>
    <row r="179" spans="1:13" ht="18.75" x14ac:dyDescent="0.3">
      <c r="A179" s="166"/>
      <c r="B179" s="35"/>
      <c r="C179" s="35"/>
      <c r="D179" s="35"/>
      <c r="E179" s="35"/>
      <c r="F179" s="35"/>
      <c r="G179" s="35"/>
      <c r="H179" s="55"/>
      <c r="I179" s="43"/>
      <c r="J179" s="43"/>
      <c r="K179" s="49"/>
      <c r="L179" s="49"/>
      <c r="M179" s="59"/>
    </row>
    <row r="180" spans="1:13" ht="18.75" x14ac:dyDescent="0.3">
      <c r="A180" s="166"/>
      <c r="B180" s="35"/>
      <c r="C180" s="35"/>
      <c r="D180" s="35"/>
      <c r="E180" s="35"/>
      <c r="F180" s="35"/>
      <c r="G180" s="35"/>
      <c r="H180" s="55"/>
      <c r="I180" s="43"/>
      <c r="J180" s="43"/>
      <c r="K180" s="49"/>
      <c r="L180" s="49"/>
      <c r="M180" s="59"/>
    </row>
    <row r="181" spans="1:13" ht="20.25" x14ac:dyDescent="0.3">
      <c r="A181" s="62"/>
      <c r="B181" s="62"/>
      <c r="C181" s="62"/>
      <c r="D181" s="62"/>
      <c r="E181" s="62"/>
      <c r="F181" s="62"/>
      <c r="G181" s="62"/>
      <c r="H181" s="63"/>
      <c r="I181" s="43"/>
      <c r="J181" s="43"/>
      <c r="K181" s="49"/>
      <c r="L181" s="49"/>
      <c r="M181" s="59"/>
    </row>
    <row r="182" spans="1:13" ht="18.75" x14ac:dyDescent="0.3">
      <c r="A182" s="166"/>
      <c r="B182" s="35"/>
      <c r="C182" s="35"/>
      <c r="D182" s="35"/>
      <c r="E182" s="35"/>
      <c r="F182" s="35"/>
      <c r="G182" s="35"/>
      <c r="H182" s="55"/>
      <c r="I182" s="43"/>
      <c r="J182" s="43"/>
      <c r="K182" s="49"/>
      <c r="L182" s="49"/>
      <c r="M182" s="59"/>
    </row>
    <row r="183" spans="1:13" ht="18.75" x14ac:dyDescent="0.3">
      <c r="A183" s="166"/>
      <c r="B183" s="35"/>
      <c r="C183" s="35"/>
      <c r="D183" s="35"/>
      <c r="E183" s="35"/>
      <c r="F183" s="35"/>
      <c r="G183" s="35"/>
      <c r="H183" s="55"/>
      <c r="I183" s="43"/>
      <c r="J183" s="43"/>
      <c r="K183" s="49"/>
      <c r="L183" s="49"/>
      <c r="M183" s="59"/>
    </row>
    <row r="184" spans="1:13" ht="18.75" x14ac:dyDescent="0.3">
      <c r="A184" s="166"/>
      <c r="B184" s="35"/>
      <c r="C184" s="35"/>
      <c r="D184" s="35"/>
      <c r="E184" s="35"/>
      <c r="F184" s="35"/>
      <c r="G184" s="35"/>
      <c r="H184" s="55"/>
      <c r="I184" s="43"/>
      <c r="J184" s="43"/>
      <c r="K184" s="49"/>
      <c r="L184" s="49"/>
      <c r="M184" s="59"/>
    </row>
    <row r="185" spans="1:13" ht="18.75" x14ac:dyDescent="0.3">
      <c r="A185" s="166"/>
      <c r="B185" s="35"/>
      <c r="C185" s="35"/>
      <c r="D185" s="35"/>
      <c r="E185" s="35"/>
      <c r="F185" s="35"/>
      <c r="G185" s="35"/>
      <c r="H185" s="55"/>
      <c r="I185" s="43"/>
      <c r="J185" s="43"/>
      <c r="K185" s="49"/>
      <c r="L185" s="49"/>
      <c r="M185" s="59"/>
    </row>
    <row r="186" spans="1:13" ht="20.25" x14ac:dyDescent="0.3">
      <c r="A186" s="62"/>
      <c r="B186" s="62"/>
      <c r="C186" s="62"/>
      <c r="D186" s="62"/>
      <c r="E186" s="62"/>
      <c r="F186" s="62"/>
      <c r="G186" s="62"/>
      <c r="H186" s="63"/>
      <c r="I186" s="43"/>
      <c r="J186" s="43"/>
      <c r="K186" s="49"/>
      <c r="L186" s="49"/>
      <c r="M186" s="59"/>
    </row>
    <row r="187" spans="1:13" ht="134.25" customHeight="1" x14ac:dyDescent="0.3">
      <c r="A187" s="64"/>
      <c r="B187" s="64"/>
      <c r="C187" s="64"/>
      <c r="D187" s="64"/>
      <c r="E187" s="64"/>
      <c r="F187" s="64"/>
      <c r="G187" s="64"/>
      <c r="H187" s="36"/>
      <c r="I187" s="43"/>
      <c r="J187" s="43"/>
      <c r="K187" s="49"/>
      <c r="L187" s="49"/>
      <c r="M187" s="59"/>
    </row>
    <row r="188" spans="1:13" ht="39.75" customHeight="1" x14ac:dyDescent="0.3">
      <c r="A188" s="99"/>
      <c r="B188" s="56"/>
      <c r="C188" s="56"/>
      <c r="D188" s="56"/>
      <c r="E188" s="56"/>
      <c r="F188" s="56"/>
      <c r="G188" s="56"/>
      <c r="H188" s="57"/>
      <c r="I188" s="65"/>
      <c r="J188" s="65"/>
      <c r="K188" s="49"/>
      <c r="L188" s="54"/>
      <c r="M188" s="66"/>
    </row>
    <row r="189" spans="1:13" ht="42.75" customHeight="1" x14ac:dyDescent="0.3">
      <c r="A189" s="166"/>
      <c r="B189" s="35"/>
      <c r="C189" s="35"/>
      <c r="D189" s="35"/>
      <c r="E189" s="35"/>
      <c r="F189" s="35"/>
      <c r="G189" s="35"/>
      <c r="H189" s="55"/>
      <c r="I189" s="65"/>
      <c r="J189" s="65"/>
      <c r="K189" s="49"/>
      <c r="L189" s="54"/>
      <c r="M189" s="66"/>
    </row>
    <row r="190" spans="1:13" ht="29.25" customHeight="1" x14ac:dyDescent="0.3">
      <c r="A190" s="166"/>
      <c r="B190" s="123"/>
      <c r="C190" s="123"/>
      <c r="D190" s="123"/>
      <c r="E190" s="123"/>
      <c r="F190" s="123"/>
      <c r="G190" s="123"/>
      <c r="H190" s="55"/>
      <c r="I190" s="65"/>
      <c r="J190" s="65"/>
      <c r="K190" s="49"/>
      <c r="L190" s="49"/>
      <c r="M190" s="66"/>
    </row>
    <row r="191" spans="1:13" s="20" customFormat="1" ht="29.25" customHeight="1" x14ac:dyDescent="0.3">
      <c r="A191" s="64"/>
      <c r="B191" s="64"/>
      <c r="C191" s="64"/>
      <c r="D191" s="64"/>
      <c r="E191" s="64"/>
      <c r="F191" s="64"/>
      <c r="G191" s="64"/>
      <c r="H191" s="36"/>
      <c r="I191" s="65"/>
      <c r="J191" s="65"/>
      <c r="K191" s="49"/>
      <c r="L191" s="49"/>
      <c r="M191" s="49"/>
    </row>
    <row r="192" spans="1:13" s="20" customFormat="1" ht="29.25" customHeight="1" x14ac:dyDescent="0.3">
      <c r="A192" s="64"/>
      <c r="B192" s="64"/>
      <c r="C192" s="64"/>
      <c r="D192" s="64"/>
      <c r="E192" s="64"/>
      <c r="F192" s="64"/>
      <c r="G192" s="64"/>
      <c r="H192" s="36"/>
      <c r="I192" s="65"/>
      <c r="J192" s="65"/>
      <c r="K192" s="49"/>
      <c r="L192" s="49"/>
      <c r="M192" s="54"/>
    </row>
    <row r="193" spans="1:13" s="20" customFormat="1" ht="39.75" customHeight="1" x14ac:dyDescent="0.3">
      <c r="A193" s="64"/>
      <c r="B193" s="64"/>
      <c r="C193" s="64"/>
      <c r="D193" s="64"/>
      <c r="E193" s="64"/>
      <c r="F193" s="64"/>
      <c r="G193" s="64"/>
      <c r="H193" s="36"/>
      <c r="I193" s="65"/>
      <c r="J193" s="65"/>
      <c r="K193" s="49"/>
      <c r="L193" s="49"/>
      <c r="M193" s="54"/>
    </row>
    <row r="194" spans="1:13" s="20" customFormat="1" ht="42" customHeight="1" x14ac:dyDescent="0.3">
      <c r="A194" s="64"/>
      <c r="B194" s="64"/>
      <c r="C194" s="64"/>
      <c r="D194" s="64"/>
      <c r="E194" s="64"/>
      <c r="F194" s="64"/>
      <c r="G194" s="64"/>
      <c r="H194" s="36"/>
      <c r="I194" s="65"/>
      <c r="J194" s="65"/>
      <c r="K194" s="49"/>
      <c r="L194" s="49"/>
      <c r="M194" s="54"/>
    </row>
    <row r="195" spans="1:13" s="20" customFormat="1" ht="28.5" customHeight="1" x14ac:dyDescent="0.3">
      <c r="A195" s="64"/>
      <c r="B195" s="64"/>
      <c r="C195" s="64"/>
      <c r="D195" s="64"/>
      <c r="E195" s="64"/>
      <c r="F195" s="64"/>
      <c r="G195" s="64"/>
      <c r="H195" s="36"/>
      <c r="I195" s="65"/>
      <c r="J195" s="65"/>
      <c r="K195" s="49"/>
      <c r="L195" s="49"/>
      <c r="M195" s="54"/>
    </row>
    <row r="196" spans="1:13" s="20" customFormat="1" ht="21.75" customHeight="1" x14ac:dyDescent="0.3">
      <c r="A196" s="64"/>
      <c r="B196" s="64"/>
      <c r="C196" s="64"/>
      <c r="D196" s="64"/>
      <c r="E196" s="64"/>
      <c r="F196" s="64"/>
      <c r="G196" s="64"/>
      <c r="H196" s="36"/>
      <c r="I196" s="65"/>
      <c r="J196" s="65"/>
      <c r="K196" s="49"/>
      <c r="L196" s="49"/>
      <c r="M196" s="54"/>
    </row>
    <row r="197" spans="1:13" ht="29.25" customHeight="1" x14ac:dyDescent="0.3">
      <c r="A197" s="64"/>
      <c r="B197" s="64"/>
      <c r="C197" s="64"/>
      <c r="D197" s="64"/>
      <c r="E197" s="64"/>
      <c r="F197" s="64"/>
      <c r="G197" s="64"/>
      <c r="H197" s="36"/>
      <c r="I197" s="65"/>
      <c r="J197" s="65"/>
      <c r="K197" s="49"/>
      <c r="L197" s="49"/>
      <c r="M197" s="54"/>
    </row>
    <row r="198" spans="1:13" ht="58.5" customHeight="1" x14ac:dyDescent="0.3">
      <c r="A198" s="166"/>
      <c r="B198" s="123"/>
      <c r="C198" s="123"/>
      <c r="D198" s="123"/>
      <c r="E198" s="123"/>
      <c r="F198" s="123"/>
      <c r="G198" s="123"/>
      <c r="H198" s="55"/>
      <c r="I198" s="65"/>
      <c r="J198" s="65"/>
      <c r="K198" s="49"/>
      <c r="L198" s="49"/>
      <c r="M198" s="66"/>
    </row>
    <row r="199" spans="1:13" ht="44.25" customHeight="1" x14ac:dyDescent="0.3">
      <c r="A199" s="64"/>
      <c r="B199" s="64"/>
      <c r="C199" s="64"/>
      <c r="D199" s="64"/>
      <c r="E199" s="64"/>
      <c r="F199" s="64"/>
      <c r="G199" s="64"/>
      <c r="H199" s="36"/>
      <c r="I199" s="65"/>
      <c r="J199" s="65"/>
      <c r="K199" s="49"/>
      <c r="L199" s="49"/>
      <c r="M199" s="66"/>
    </row>
    <row r="200" spans="1:13" ht="57" customHeight="1" x14ac:dyDescent="0.3">
      <c r="A200" s="64"/>
      <c r="B200" s="64"/>
      <c r="C200" s="64"/>
      <c r="D200" s="64"/>
      <c r="E200" s="64"/>
      <c r="F200" s="64"/>
      <c r="G200" s="64"/>
      <c r="H200" s="36"/>
      <c r="I200" s="65"/>
      <c r="J200" s="65"/>
      <c r="K200" s="49"/>
      <c r="L200" s="49"/>
      <c r="M200" s="59"/>
    </row>
    <row r="201" spans="1:13" ht="18.75" x14ac:dyDescent="0.3">
      <c r="A201" s="64"/>
      <c r="B201" s="64"/>
      <c r="C201" s="64"/>
      <c r="D201" s="64"/>
      <c r="E201" s="64"/>
      <c r="F201" s="64"/>
      <c r="G201" s="64"/>
      <c r="H201" s="36"/>
      <c r="I201" s="65"/>
      <c r="J201" s="65"/>
      <c r="K201" s="49"/>
      <c r="L201" s="49"/>
      <c r="M201" s="59"/>
    </row>
    <row r="202" spans="1:13" ht="63.75" customHeight="1" x14ac:dyDescent="0.3">
      <c r="A202" s="166"/>
      <c r="B202" s="35"/>
      <c r="C202" s="35"/>
      <c r="D202" s="35"/>
      <c r="E202" s="35"/>
      <c r="F202" s="35"/>
      <c r="G202" s="35"/>
      <c r="H202" s="55"/>
      <c r="I202" s="43"/>
      <c r="J202" s="43"/>
      <c r="K202" s="49"/>
      <c r="L202" s="49"/>
      <c r="M202" s="65"/>
    </row>
    <row r="203" spans="1:13" ht="54" customHeight="1" x14ac:dyDescent="0.3">
      <c r="A203" s="101"/>
      <c r="B203" s="67"/>
      <c r="C203" s="67"/>
      <c r="D203" s="67"/>
      <c r="E203" s="67"/>
      <c r="F203" s="67"/>
      <c r="G203" s="67"/>
      <c r="H203" s="68"/>
      <c r="I203" s="43"/>
      <c r="J203" s="43"/>
      <c r="K203" s="49"/>
      <c r="L203" s="49"/>
      <c r="M203" s="69"/>
    </row>
    <row r="204" spans="1:13" ht="66" customHeight="1" x14ac:dyDescent="0.3">
      <c r="A204" s="166"/>
      <c r="B204" s="123"/>
      <c r="C204" s="123"/>
      <c r="D204" s="123"/>
      <c r="E204" s="123"/>
      <c r="F204" s="123"/>
      <c r="G204" s="123"/>
      <c r="H204" s="55"/>
      <c r="I204" s="70"/>
      <c r="J204" s="70"/>
      <c r="K204" s="49"/>
      <c r="L204" s="49"/>
      <c r="M204" s="66"/>
    </row>
    <row r="205" spans="1:13" ht="54" customHeight="1" x14ac:dyDescent="0.3">
      <c r="A205" s="71"/>
      <c r="B205" s="71"/>
      <c r="C205" s="71"/>
      <c r="D205" s="71"/>
      <c r="E205" s="71"/>
      <c r="F205" s="71"/>
      <c r="G205" s="71"/>
      <c r="H205" s="72"/>
      <c r="I205" s="65"/>
      <c r="J205" s="65"/>
      <c r="K205" s="49"/>
      <c r="L205" s="49"/>
      <c r="M205" s="66"/>
    </row>
    <row r="206" spans="1:13" ht="42" customHeight="1" x14ac:dyDescent="0.3">
      <c r="A206" s="46"/>
      <c r="B206" s="46"/>
      <c r="C206" s="46"/>
      <c r="D206" s="46"/>
      <c r="E206" s="46"/>
      <c r="F206" s="46"/>
      <c r="G206" s="46"/>
      <c r="H206" s="104"/>
      <c r="I206" s="70"/>
      <c r="J206" s="70"/>
      <c r="K206" s="49"/>
      <c r="L206" s="49"/>
      <c r="M206" s="69"/>
    </row>
    <row r="207" spans="1:13" ht="27" customHeight="1" x14ac:dyDescent="0.3">
      <c r="A207" s="166"/>
      <c r="B207" s="123"/>
      <c r="C207" s="123"/>
      <c r="D207" s="123"/>
      <c r="E207" s="123"/>
      <c r="F207" s="123"/>
      <c r="G207" s="123"/>
      <c r="H207" s="55"/>
      <c r="I207" s="65"/>
      <c r="J207" s="65"/>
      <c r="K207" s="49"/>
      <c r="L207" s="49"/>
      <c r="M207" s="69"/>
    </row>
    <row r="208" spans="1:13" ht="42" customHeight="1" x14ac:dyDescent="0.3">
      <c r="A208" s="46"/>
      <c r="B208" s="46"/>
      <c r="C208" s="46"/>
      <c r="D208" s="46"/>
      <c r="E208" s="46"/>
      <c r="F208" s="46"/>
      <c r="G208" s="46"/>
      <c r="H208" s="104"/>
      <c r="I208" s="70"/>
      <c r="J208" s="70"/>
      <c r="K208" s="49"/>
      <c r="L208" s="49"/>
      <c r="M208" s="69"/>
    </row>
    <row r="209" spans="1:13" ht="96.75" customHeight="1" x14ac:dyDescent="0.3">
      <c r="A209" s="166"/>
      <c r="B209" s="35"/>
      <c r="C209" s="35"/>
      <c r="D209" s="35"/>
      <c r="E209" s="35"/>
      <c r="F209" s="35"/>
      <c r="G209" s="35"/>
      <c r="H209" s="55"/>
      <c r="I209" s="65"/>
      <c r="J209" s="70"/>
      <c r="K209" s="49"/>
      <c r="L209" s="49"/>
      <c r="M209" s="69"/>
    </row>
    <row r="210" spans="1:13" ht="36.75" customHeight="1" x14ac:dyDescent="0.3">
      <c r="A210" s="71"/>
      <c r="B210" s="71"/>
      <c r="C210" s="71"/>
      <c r="D210" s="71"/>
      <c r="E210" s="71"/>
      <c r="F210" s="71"/>
      <c r="G210" s="71"/>
      <c r="H210" s="72"/>
      <c r="I210" s="65"/>
      <c r="J210" s="65"/>
      <c r="K210" s="49"/>
      <c r="L210" s="49"/>
      <c r="M210" s="59"/>
    </row>
    <row r="211" spans="1:13" ht="36.75" customHeight="1" x14ac:dyDescent="0.3">
      <c r="A211" s="166"/>
      <c r="B211" s="123"/>
      <c r="C211" s="123"/>
      <c r="D211" s="123"/>
      <c r="E211" s="123"/>
      <c r="F211" s="123"/>
      <c r="G211" s="123"/>
      <c r="H211" s="55"/>
      <c r="I211" s="65"/>
      <c r="J211" s="65"/>
      <c r="K211" s="49"/>
      <c r="L211" s="49"/>
      <c r="M211" s="69"/>
    </row>
    <row r="212" spans="1:13" ht="36.75" customHeight="1" x14ac:dyDescent="0.3">
      <c r="A212" s="46"/>
      <c r="B212" s="73"/>
      <c r="C212" s="73"/>
      <c r="D212" s="73"/>
      <c r="E212" s="73"/>
      <c r="F212" s="73"/>
      <c r="G212" s="73"/>
      <c r="H212" s="104"/>
      <c r="I212" s="65"/>
      <c r="J212" s="65"/>
      <c r="K212" s="49"/>
      <c r="L212" s="49"/>
      <c r="M212" s="54"/>
    </row>
    <row r="213" spans="1:13" ht="36.75" customHeight="1" x14ac:dyDescent="0.3">
      <c r="A213" s="166"/>
      <c r="B213" s="123"/>
      <c r="C213" s="123"/>
      <c r="D213" s="123"/>
      <c r="E213" s="123"/>
      <c r="F213" s="123"/>
      <c r="G213" s="123"/>
      <c r="H213" s="55"/>
      <c r="I213" s="65"/>
      <c r="J213" s="65"/>
      <c r="K213" s="49"/>
      <c r="L213" s="49"/>
      <c r="M213" s="54"/>
    </row>
    <row r="214" spans="1:13" ht="36.75" customHeight="1" x14ac:dyDescent="0.3">
      <c r="A214" s="166"/>
      <c r="B214" s="123"/>
      <c r="C214" s="123"/>
      <c r="D214" s="123"/>
      <c r="E214" s="123"/>
      <c r="F214" s="123"/>
      <c r="G214" s="123"/>
      <c r="H214" s="55"/>
      <c r="I214" s="65"/>
      <c r="J214" s="65"/>
      <c r="K214" s="49"/>
      <c r="L214" s="49"/>
      <c r="M214" s="54"/>
    </row>
    <row r="215" spans="1:13" ht="36.75" customHeight="1" x14ac:dyDescent="0.3">
      <c r="A215" s="166"/>
      <c r="B215" s="123"/>
      <c r="C215" s="123"/>
      <c r="D215" s="123"/>
      <c r="E215" s="123"/>
      <c r="F215" s="123"/>
      <c r="G215" s="123"/>
      <c r="H215" s="55"/>
      <c r="I215" s="65"/>
      <c r="J215" s="65"/>
      <c r="K215" s="49"/>
      <c r="L215" s="49"/>
      <c r="M215" s="54"/>
    </row>
    <row r="216" spans="1:13" ht="36.75" customHeight="1" x14ac:dyDescent="0.3">
      <c r="A216" s="166"/>
      <c r="B216" s="123"/>
      <c r="C216" s="123"/>
      <c r="D216" s="123"/>
      <c r="E216" s="123"/>
      <c r="F216" s="123"/>
      <c r="G216" s="123"/>
      <c r="H216" s="55"/>
      <c r="I216" s="65"/>
      <c r="J216" s="65"/>
      <c r="K216" s="49"/>
      <c r="L216" s="49"/>
      <c r="M216" s="54"/>
    </row>
    <row r="217" spans="1:13" ht="36.75" customHeight="1" x14ac:dyDescent="0.3">
      <c r="A217" s="166"/>
      <c r="B217" s="123"/>
      <c r="C217" s="123"/>
      <c r="D217" s="123"/>
      <c r="E217" s="123"/>
      <c r="F217" s="123"/>
      <c r="G217" s="123"/>
      <c r="H217" s="55"/>
      <c r="I217" s="65"/>
      <c r="J217" s="65"/>
      <c r="K217" s="49"/>
      <c r="L217" s="49"/>
      <c r="M217" s="54"/>
    </row>
    <row r="218" spans="1:13" ht="42" customHeight="1" x14ac:dyDescent="0.3">
      <c r="A218" s="166"/>
      <c r="B218" s="123"/>
      <c r="C218" s="123"/>
      <c r="D218" s="123"/>
      <c r="E218" s="123"/>
      <c r="F218" s="123"/>
      <c r="G218" s="123"/>
      <c r="H218" s="55"/>
      <c r="I218" s="65"/>
      <c r="J218" s="65"/>
      <c r="K218" s="49"/>
      <c r="L218" s="49"/>
      <c r="M218" s="54"/>
    </row>
    <row r="219" spans="1:13" ht="36.75" customHeight="1" x14ac:dyDescent="0.3">
      <c r="A219" s="166"/>
      <c r="B219" s="123"/>
      <c r="C219" s="123"/>
      <c r="D219" s="123"/>
      <c r="E219" s="123"/>
      <c r="F219" s="123"/>
      <c r="G219" s="123"/>
      <c r="H219" s="55"/>
      <c r="I219" s="65"/>
      <c r="J219" s="65"/>
      <c r="K219" s="49"/>
      <c r="L219" s="49"/>
      <c r="M219" s="54"/>
    </row>
    <row r="220" spans="1:13" ht="36.75" customHeight="1" x14ac:dyDescent="0.3">
      <c r="A220" s="166"/>
      <c r="B220" s="123"/>
      <c r="C220" s="123"/>
      <c r="D220" s="123"/>
      <c r="E220" s="123"/>
      <c r="F220" s="123"/>
      <c r="G220" s="123"/>
      <c r="H220" s="55"/>
      <c r="I220" s="65"/>
      <c r="J220" s="65"/>
      <c r="K220" s="49"/>
      <c r="L220" s="49"/>
      <c r="M220" s="54"/>
    </row>
    <row r="221" spans="1:13" ht="36.75" customHeight="1" x14ac:dyDescent="0.3">
      <c r="A221" s="166"/>
      <c r="B221" s="123"/>
      <c r="C221" s="123"/>
      <c r="D221" s="123"/>
      <c r="E221" s="123"/>
      <c r="F221" s="123"/>
      <c r="G221" s="123"/>
      <c r="H221" s="55"/>
      <c r="I221" s="65"/>
      <c r="J221" s="65"/>
      <c r="K221" s="49"/>
      <c r="L221" s="49"/>
      <c r="M221" s="54"/>
    </row>
    <row r="222" spans="1:13" ht="36.75" customHeight="1" x14ac:dyDescent="0.3">
      <c r="A222" s="166"/>
      <c r="B222" s="123"/>
      <c r="C222" s="123"/>
      <c r="D222" s="123"/>
      <c r="E222" s="123"/>
      <c r="F222" s="123"/>
      <c r="G222" s="123"/>
      <c r="H222" s="55"/>
      <c r="I222" s="65"/>
      <c r="J222" s="65"/>
      <c r="K222" s="49"/>
      <c r="L222" s="49"/>
      <c r="M222" s="54"/>
    </row>
    <row r="223" spans="1:13" ht="36.75" customHeight="1" x14ac:dyDescent="0.3">
      <c r="A223" s="166"/>
      <c r="B223" s="123"/>
      <c r="C223" s="123"/>
      <c r="D223" s="123"/>
      <c r="E223" s="123"/>
      <c r="F223" s="123"/>
      <c r="G223" s="123"/>
      <c r="H223" s="55"/>
      <c r="I223" s="65"/>
      <c r="J223" s="65"/>
      <c r="K223" s="49"/>
      <c r="L223" s="49"/>
      <c r="M223" s="54"/>
    </row>
    <row r="224" spans="1:13" ht="36.75" customHeight="1" x14ac:dyDescent="0.3">
      <c r="A224" s="166"/>
      <c r="B224" s="123"/>
      <c r="C224" s="123"/>
      <c r="D224" s="123"/>
      <c r="E224" s="123"/>
      <c r="F224" s="123"/>
      <c r="G224" s="123"/>
      <c r="H224" s="55"/>
      <c r="I224" s="65"/>
      <c r="J224" s="65"/>
      <c r="K224" s="49"/>
      <c r="L224" s="49"/>
      <c r="M224" s="54"/>
    </row>
    <row r="225" spans="1:13" ht="29.25" customHeight="1" x14ac:dyDescent="0.3">
      <c r="A225" s="166"/>
      <c r="B225" s="123"/>
      <c r="C225" s="123"/>
      <c r="D225" s="123"/>
      <c r="E225" s="123"/>
      <c r="F225" s="123"/>
      <c r="G225" s="123"/>
      <c r="H225" s="55"/>
      <c r="I225" s="65"/>
      <c r="J225" s="65"/>
      <c r="K225" s="49"/>
      <c r="L225" s="49"/>
      <c r="M225" s="54"/>
    </row>
    <row r="226" spans="1:13" ht="26.25" customHeight="1" x14ac:dyDescent="0.3">
      <c r="A226" s="166"/>
      <c r="B226" s="123"/>
      <c r="C226" s="123"/>
      <c r="D226" s="123"/>
      <c r="E226" s="123"/>
      <c r="F226" s="123"/>
      <c r="G226" s="123"/>
      <c r="H226" s="55"/>
      <c r="I226" s="65"/>
      <c r="J226" s="65"/>
      <c r="K226" s="49"/>
      <c r="L226" s="49"/>
      <c r="M226" s="54"/>
    </row>
    <row r="227" spans="1:13" ht="26.25" customHeight="1" x14ac:dyDescent="0.3">
      <c r="A227" s="166"/>
      <c r="B227" s="123"/>
      <c r="C227" s="123"/>
      <c r="D227" s="123"/>
      <c r="E227" s="123"/>
      <c r="F227" s="123"/>
      <c r="G227" s="123"/>
      <c r="H227" s="55"/>
      <c r="I227" s="65"/>
      <c r="J227" s="65"/>
      <c r="K227" s="49"/>
      <c r="L227" s="49"/>
      <c r="M227" s="54"/>
    </row>
    <row r="228" spans="1:13" ht="36.75" customHeight="1" x14ac:dyDescent="0.3">
      <c r="A228" s="166"/>
      <c r="B228" s="123"/>
      <c r="C228" s="123"/>
      <c r="D228" s="123"/>
      <c r="E228" s="123"/>
      <c r="F228" s="123"/>
      <c r="G228" s="123"/>
      <c r="H228" s="55"/>
      <c r="I228" s="65"/>
      <c r="J228" s="65"/>
      <c r="K228" s="49"/>
      <c r="L228" s="49"/>
      <c r="M228" s="54"/>
    </row>
    <row r="229" spans="1:13" ht="26.25" customHeight="1" x14ac:dyDescent="0.3">
      <c r="A229" s="166"/>
      <c r="B229" s="123"/>
      <c r="C229" s="123"/>
      <c r="D229" s="123"/>
      <c r="E229" s="123"/>
      <c r="F229" s="123"/>
      <c r="G229" s="123"/>
      <c r="H229" s="55"/>
      <c r="I229" s="65"/>
      <c r="J229" s="65"/>
      <c r="K229" s="49"/>
      <c r="L229" s="49"/>
      <c r="M229" s="54"/>
    </row>
    <row r="230" spans="1:13" ht="30.75" customHeight="1" x14ac:dyDescent="0.3">
      <c r="A230" s="46"/>
      <c r="B230" s="73"/>
      <c r="C230" s="73"/>
      <c r="D230" s="73"/>
      <c r="E230" s="73"/>
      <c r="F230" s="73"/>
      <c r="G230" s="73"/>
      <c r="H230" s="104"/>
      <c r="I230" s="65"/>
      <c r="J230" s="65"/>
      <c r="K230" s="49"/>
      <c r="L230" s="49"/>
      <c r="M230" s="54"/>
    </row>
    <row r="231" spans="1:13" ht="80.25" customHeight="1" x14ac:dyDescent="0.3">
      <c r="A231" s="46"/>
      <c r="B231" s="46"/>
      <c r="C231" s="46"/>
      <c r="D231" s="46"/>
      <c r="E231" s="46"/>
      <c r="F231" s="46"/>
      <c r="G231" s="46"/>
      <c r="H231" s="104"/>
      <c r="I231" s="70"/>
      <c r="J231" s="70"/>
      <c r="K231" s="49"/>
      <c r="L231" s="49"/>
      <c r="M231" s="54"/>
    </row>
    <row r="232" spans="1:13" ht="39.75" customHeight="1" x14ac:dyDescent="0.3">
      <c r="A232" s="166"/>
      <c r="B232" s="35"/>
      <c r="C232" s="35"/>
      <c r="D232" s="35"/>
      <c r="E232" s="35"/>
      <c r="F232" s="35"/>
      <c r="G232" s="35"/>
      <c r="H232" s="55"/>
      <c r="I232" s="70"/>
      <c r="J232" s="70"/>
      <c r="K232" s="49"/>
      <c r="L232" s="49"/>
      <c r="M232" s="54"/>
    </row>
    <row r="233" spans="1:13" ht="42" customHeight="1" x14ac:dyDescent="0.3">
      <c r="A233" s="166"/>
      <c r="B233" s="123"/>
      <c r="C233" s="123"/>
      <c r="D233" s="123"/>
      <c r="E233" s="123"/>
      <c r="F233" s="123"/>
      <c r="G233" s="123"/>
      <c r="H233" s="55"/>
      <c r="I233" s="65"/>
      <c r="J233" s="65"/>
      <c r="K233" s="49"/>
      <c r="L233" s="49"/>
      <c r="M233" s="54"/>
    </row>
    <row r="234" spans="1:13" ht="22.5" customHeight="1" x14ac:dyDescent="0.3">
      <c r="A234" s="166"/>
      <c r="B234" s="123"/>
      <c r="C234" s="123"/>
      <c r="D234" s="123"/>
      <c r="E234" s="123"/>
      <c r="F234" s="123"/>
      <c r="G234" s="123"/>
      <c r="H234" s="55"/>
      <c r="I234" s="65"/>
      <c r="J234" s="65"/>
      <c r="K234" s="49"/>
      <c r="L234" s="49"/>
      <c r="M234" s="49"/>
    </row>
    <row r="235" spans="1:13" ht="20.25" customHeight="1" x14ac:dyDescent="0.3">
      <c r="A235" s="166"/>
      <c r="B235" s="123"/>
      <c r="C235" s="123"/>
      <c r="D235" s="123"/>
      <c r="E235" s="123"/>
      <c r="F235" s="123"/>
      <c r="G235" s="123"/>
      <c r="H235" s="55"/>
      <c r="I235" s="65"/>
      <c r="J235" s="65"/>
      <c r="K235" s="49"/>
      <c r="L235" s="49"/>
      <c r="M235" s="49"/>
    </row>
    <row r="236" spans="1:13" ht="20.25" x14ac:dyDescent="0.3">
      <c r="A236" s="74"/>
      <c r="B236" s="74"/>
      <c r="C236" s="74"/>
      <c r="D236" s="74"/>
      <c r="E236" s="74"/>
      <c r="F236" s="74"/>
      <c r="G236" s="74"/>
      <c r="H236" s="75"/>
      <c r="I236" s="65"/>
      <c r="J236" s="65"/>
      <c r="K236" s="49"/>
      <c r="L236" s="49"/>
      <c r="M236" s="49"/>
    </row>
    <row r="237" spans="1:13" ht="18.75" x14ac:dyDescent="0.3">
      <c r="A237" s="166"/>
      <c r="B237" s="123"/>
      <c r="C237" s="123"/>
      <c r="D237" s="123"/>
      <c r="E237" s="123"/>
      <c r="F237" s="123"/>
      <c r="G237" s="123"/>
      <c r="H237" s="55"/>
      <c r="I237" s="65"/>
      <c r="J237" s="65"/>
      <c r="K237" s="49"/>
      <c r="L237" s="49"/>
      <c r="M237" s="49"/>
    </row>
    <row r="238" spans="1:13" ht="20.25" x14ac:dyDescent="0.3">
      <c r="A238" s="62"/>
      <c r="B238" s="76"/>
      <c r="C238" s="76"/>
      <c r="D238" s="76"/>
      <c r="E238" s="76"/>
      <c r="F238" s="76"/>
      <c r="G238" s="76"/>
      <c r="H238" s="63"/>
      <c r="K238" s="49"/>
      <c r="L238" s="49"/>
      <c r="M238" s="49"/>
    </row>
    <row r="239" spans="1:13" ht="20.25" x14ac:dyDescent="0.3">
      <c r="A239" s="62"/>
      <c r="B239" s="76"/>
      <c r="C239" s="76"/>
      <c r="D239" s="76"/>
      <c r="E239" s="76"/>
      <c r="F239" s="76"/>
      <c r="G239" s="76"/>
      <c r="H239" s="63"/>
      <c r="K239" s="49"/>
      <c r="L239" s="49"/>
      <c r="M239" s="49"/>
    </row>
    <row r="240" spans="1:13" ht="20.25" x14ac:dyDescent="0.3">
      <c r="A240" s="62"/>
      <c r="B240" s="76"/>
      <c r="C240" s="76"/>
      <c r="D240" s="76"/>
      <c r="E240" s="76"/>
      <c r="F240" s="76"/>
      <c r="G240" s="76"/>
      <c r="H240" s="63"/>
      <c r="K240" s="49"/>
      <c r="L240" s="49"/>
      <c r="M240" s="49"/>
    </row>
    <row r="241" spans="1:13" ht="20.25" x14ac:dyDescent="0.3">
      <c r="A241" s="62"/>
      <c r="B241" s="76"/>
      <c r="C241" s="76"/>
      <c r="D241" s="76"/>
      <c r="E241" s="76"/>
      <c r="F241" s="76"/>
      <c r="G241" s="76"/>
      <c r="H241" s="63"/>
      <c r="K241" s="49"/>
      <c r="L241" s="49"/>
      <c r="M241" s="49"/>
    </row>
    <row r="242" spans="1:13" ht="20.25" x14ac:dyDescent="0.3">
      <c r="A242" s="62"/>
      <c r="B242" s="76"/>
      <c r="C242" s="76"/>
      <c r="D242" s="76"/>
      <c r="E242" s="76"/>
      <c r="F242" s="76"/>
      <c r="G242" s="76"/>
      <c r="H242" s="63"/>
      <c r="K242" s="49"/>
      <c r="L242" s="49"/>
      <c r="M242" s="49"/>
    </row>
    <row r="243" spans="1:13" ht="20.25" x14ac:dyDescent="0.3">
      <c r="A243" s="62"/>
      <c r="B243" s="76"/>
      <c r="C243" s="76"/>
      <c r="D243" s="76"/>
      <c r="E243" s="76"/>
      <c r="F243" s="76"/>
      <c r="G243" s="76"/>
      <c r="H243" s="63"/>
      <c r="K243" s="49"/>
      <c r="L243" s="49"/>
      <c r="M243" s="49"/>
    </row>
    <row r="244" spans="1:13" ht="20.25" x14ac:dyDescent="0.3">
      <c r="A244" s="62"/>
      <c r="B244" s="76"/>
      <c r="C244" s="76"/>
      <c r="D244" s="76"/>
      <c r="E244" s="76"/>
      <c r="F244" s="76"/>
      <c r="G244" s="76"/>
      <c r="H244" s="63"/>
      <c r="K244" s="49"/>
      <c r="L244" s="49"/>
      <c r="M244" s="49"/>
    </row>
    <row r="245" spans="1:13" ht="20.25" x14ac:dyDescent="0.3">
      <c r="A245" s="62"/>
      <c r="B245" s="76"/>
      <c r="C245" s="76"/>
      <c r="D245" s="76"/>
      <c r="E245" s="76"/>
      <c r="F245" s="76"/>
      <c r="G245" s="76"/>
      <c r="H245" s="63"/>
      <c r="K245" s="49"/>
      <c r="L245" s="49"/>
      <c r="M245" s="49"/>
    </row>
    <row r="246" spans="1:13" ht="20.25" customHeight="1" x14ac:dyDescent="0.3">
      <c r="A246" s="164"/>
      <c r="B246" s="11"/>
      <c r="C246" s="11"/>
      <c r="D246" s="11"/>
      <c r="E246" s="11"/>
      <c r="F246" s="11"/>
      <c r="G246" s="11"/>
      <c r="H246" s="127"/>
      <c r="I246" s="220"/>
      <c r="J246" s="127"/>
      <c r="K246" s="49"/>
      <c r="L246" s="49"/>
      <c r="M246" s="49"/>
    </row>
    <row r="247" spans="1:13" ht="20.25" customHeight="1" x14ac:dyDescent="0.3">
      <c r="A247" s="62"/>
      <c r="B247" s="63"/>
      <c r="C247" s="63"/>
      <c r="D247" s="63"/>
      <c r="E247" s="63"/>
      <c r="F247" s="63"/>
      <c r="G247" s="63"/>
      <c r="H247" s="63"/>
      <c r="I247" s="63"/>
      <c r="J247" s="63"/>
      <c r="K247" s="49"/>
      <c r="L247" s="49"/>
      <c r="M247" s="49"/>
    </row>
    <row r="248" spans="1:13" ht="20.25" x14ac:dyDescent="0.3">
      <c r="A248" s="62"/>
      <c r="B248" s="63"/>
      <c r="C248" s="63"/>
      <c r="D248" s="63"/>
      <c r="E248" s="63"/>
      <c r="F248" s="63"/>
      <c r="G248" s="63"/>
      <c r="H248" s="63"/>
      <c r="I248" s="43"/>
      <c r="J248" s="43"/>
      <c r="K248" s="49"/>
      <c r="L248" s="49"/>
      <c r="M248" s="49"/>
    </row>
    <row r="249" spans="1:13" ht="18.75" x14ac:dyDescent="0.3">
      <c r="A249" s="46"/>
      <c r="B249" s="104"/>
      <c r="C249" s="104"/>
      <c r="D249" s="104"/>
      <c r="E249" s="104"/>
      <c r="F249" s="104"/>
      <c r="G249" s="104"/>
      <c r="H249" s="104"/>
      <c r="I249" s="55"/>
      <c r="J249" s="55"/>
      <c r="K249" s="49"/>
      <c r="L249" s="49"/>
      <c r="M249" s="49"/>
    </row>
    <row r="250" spans="1:13" ht="20.25" x14ac:dyDescent="0.3">
      <c r="A250" s="77"/>
      <c r="B250" s="77"/>
      <c r="C250" s="77"/>
      <c r="D250" s="77"/>
      <c r="E250" s="77"/>
      <c r="F250" s="77"/>
      <c r="G250" s="77"/>
      <c r="H250" s="78"/>
      <c r="I250" s="43"/>
      <c r="J250" s="43"/>
      <c r="K250" s="49"/>
      <c r="L250" s="49"/>
      <c r="M250" s="49"/>
    </row>
    <row r="251" spans="1:13" ht="20.25" x14ac:dyDescent="0.3">
      <c r="A251" s="79"/>
      <c r="B251" s="79"/>
      <c r="C251" s="79"/>
      <c r="D251" s="79"/>
      <c r="E251" s="79"/>
      <c r="F251" s="79"/>
      <c r="G251" s="79"/>
      <c r="H251" s="80"/>
      <c r="I251" s="43"/>
      <c r="J251" s="43"/>
      <c r="K251" s="49"/>
      <c r="L251" s="49"/>
      <c r="M251" s="49"/>
    </row>
    <row r="252" spans="1:13" ht="18.75" x14ac:dyDescent="0.3">
      <c r="A252" s="81"/>
      <c r="B252" s="81"/>
      <c r="C252" s="81"/>
      <c r="D252" s="81"/>
      <c r="E252" s="81"/>
      <c r="F252" s="81"/>
      <c r="G252" s="81"/>
      <c r="H252" s="82"/>
      <c r="I252" s="43"/>
      <c r="J252" s="43"/>
      <c r="K252" s="49"/>
      <c r="L252" s="49"/>
      <c r="M252" s="49"/>
    </row>
    <row r="253" spans="1:13" ht="18.75" x14ac:dyDescent="0.3">
      <c r="A253" s="81"/>
      <c r="B253" s="83"/>
      <c r="C253" s="83"/>
      <c r="D253" s="83"/>
      <c r="E253" s="83"/>
      <c r="F253" s="83"/>
      <c r="G253" s="83"/>
      <c r="H253" s="82"/>
      <c r="I253" s="43"/>
      <c r="J253" s="43"/>
      <c r="K253" s="49"/>
      <c r="L253" s="49"/>
      <c r="M253" s="49"/>
    </row>
    <row r="254" spans="1:13" ht="18.75" x14ac:dyDescent="0.3">
      <c r="A254" s="84"/>
      <c r="B254" s="84"/>
      <c r="C254" s="84"/>
      <c r="D254" s="84"/>
      <c r="E254" s="84"/>
      <c r="F254" s="84"/>
      <c r="G254" s="84"/>
      <c r="H254" s="85"/>
      <c r="I254" s="86"/>
      <c r="J254" s="86"/>
      <c r="K254" s="49"/>
      <c r="L254" s="49"/>
      <c r="M254" s="49"/>
    </row>
    <row r="255" spans="1:13" ht="18.75" x14ac:dyDescent="0.3">
      <c r="A255" s="46"/>
      <c r="B255" s="73"/>
      <c r="C255" s="73"/>
      <c r="D255" s="73"/>
      <c r="E255" s="73"/>
      <c r="F255" s="73"/>
      <c r="G255" s="73"/>
      <c r="H255" s="104"/>
      <c r="I255" s="43"/>
      <c r="J255" s="43"/>
      <c r="K255" s="49"/>
      <c r="L255" s="49"/>
      <c r="M255" s="49"/>
    </row>
    <row r="256" spans="1:13" ht="18.75" x14ac:dyDescent="0.3">
      <c r="A256" s="84"/>
      <c r="B256" s="84"/>
      <c r="C256" s="84"/>
      <c r="D256" s="84"/>
      <c r="E256" s="84"/>
      <c r="F256" s="84"/>
      <c r="G256" s="84"/>
      <c r="H256" s="85"/>
      <c r="I256" s="43"/>
      <c r="J256" s="43"/>
      <c r="K256" s="49"/>
      <c r="L256" s="49"/>
      <c r="M256" s="49"/>
    </row>
    <row r="257" spans="1:13" ht="18.75" x14ac:dyDescent="0.3">
      <c r="A257" s="166"/>
      <c r="B257" s="123"/>
      <c r="C257" s="123"/>
      <c r="D257" s="123"/>
      <c r="E257" s="123"/>
      <c r="F257" s="123"/>
      <c r="G257" s="123"/>
      <c r="H257" s="55"/>
      <c r="I257" s="43"/>
      <c r="J257" s="43"/>
      <c r="K257" s="49"/>
      <c r="L257" s="49"/>
      <c r="M257" s="49"/>
    </row>
    <row r="258" spans="1:13" ht="18.75" x14ac:dyDescent="0.3">
      <c r="A258" s="166"/>
      <c r="B258" s="123"/>
      <c r="C258" s="123"/>
      <c r="D258" s="123"/>
      <c r="E258" s="123"/>
      <c r="F258" s="123"/>
      <c r="G258" s="123"/>
      <c r="H258" s="55"/>
      <c r="I258" s="43"/>
      <c r="J258" s="43"/>
      <c r="K258" s="49"/>
      <c r="L258" s="49"/>
      <c r="M258" s="49"/>
    </row>
    <row r="259" spans="1:13" ht="18.75" x14ac:dyDescent="0.3">
      <c r="A259" s="166"/>
      <c r="B259" s="123"/>
      <c r="C259" s="123"/>
      <c r="D259" s="123"/>
      <c r="E259" s="123"/>
      <c r="F259" s="123"/>
      <c r="G259" s="123"/>
      <c r="H259" s="55"/>
      <c r="I259" s="43"/>
      <c r="J259" s="43"/>
      <c r="K259" s="49"/>
      <c r="L259" s="49"/>
      <c r="M259" s="49"/>
    </row>
    <row r="260" spans="1:13" ht="18.75" x14ac:dyDescent="0.3">
      <c r="A260" s="166"/>
      <c r="B260" s="123"/>
      <c r="C260" s="123"/>
      <c r="D260" s="123"/>
      <c r="E260" s="123"/>
      <c r="F260" s="123"/>
      <c r="G260" s="123"/>
      <c r="H260" s="55"/>
      <c r="I260" s="43"/>
      <c r="J260" s="43"/>
      <c r="K260" s="49"/>
      <c r="L260" s="49"/>
      <c r="M260" s="49"/>
    </row>
    <row r="261" spans="1:13" ht="18.75" x14ac:dyDescent="0.3">
      <c r="A261" s="166"/>
      <c r="B261" s="123"/>
      <c r="C261" s="123"/>
      <c r="D261" s="123"/>
      <c r="E261" s="123"/>
      <c r="F261" s="123"/>
      <c r="G261" s="123"/>
      <c r="H261" s="55"/>
      <c r="I261" s="43"/>
      <c r="J261" s="43"/>
      <c r="K261" s="49"/>
      <c r="L261" s="49"/>
      <c r="M261" s="49"/>
    </row>
    <row r="262" spans="1:13" ht="18.75" x14ac:dyDescent="0.3">
      <c r="A262" s="166"/>
      <c r="B262" s="123"/>
      <c r="C262" s="123"/>
      <c r="D262" s="123"/>
      <c r="E262" s="123"/>
      <c r="F262" s="123"/>
      <c r="G262" s="123"/>
      <c r="H262" s="55"/>
      <c r="I262" s="43"/>
      <c r="J262" s="43"/>
      <c r="K262" s="49"/>
      <c r="L262" s="49"/>
      <c r="M262" s="49"/>
    </row>
    <row r="263" spans="1:13" ht="18.75" x14ac:dyDescent="0.3">
      <c r="A263" s="166"/>
      <c r="B263" s="123"/>
      <c r="C263" s="123"/>
      <c r="D263" s="123"/>
      <c r="E263" s="123"/>
      <c r="F263" s="123"/>
      <c r="G263" s="123"/>
      <c r="H263" s="55"/>
      <c r="I263" s="43"/>
      <c r="J263" s="43"/>
      <c r="K263" s="49"/>
      <c r="L263" s="49"/>
      <c r="M263" s="49"/>
    </row>
    <row r="264" spans="1:13" ht="18.75" x14ac:dyDescent="0.3">
      <c r="A264" s="166"/>
      <c r="B264" s="123"/>
      <c r="C264" s="123"/>
      <c r="D264" s="123"/>
      <c r="E264" s="123"/>
      <c r="F264" s="123"/>
      <c r="G264" s="123"/>
      <c r="H264" s="55"/>
      <c r="I264" s="43"/>
      <c r="J264" s="43"/>
      <c r="K264" s="49"/>
      <c r="L264" s="49"/>
      <c r="M264" s="49"/>
    </row>
    <row r="265" spans="1:13" ht="18.75" x14ac:dyDescent="0.3">
      <c r="A265" s="166"/>
      <c r="B265" s="123"/>
      <c r="C265" s="123"/>
      <c r="D265" s="123"/>
      <c r="E265" s="123"/>
      <c r="F265" s="123"/>
      <c r="G265" s="123"/>
      <c r="H265" s="55"/>
      <c r="I265" s="43"/>
      <c r="J265" s="43"/>
      <c r="K265" s="49"/>
      <c r="L265" s="49"/>
      <c r="M265" s="49"/>
    </row>
    <row r="266" spans="1:13" ht="18.75" x14ac:dyDescent="0.3">
      <c r="A266" s="166"/>
      <c r="B266" s="123"/>
      <c r="C266" s="123"/>
      <c r="D266" s="123"/>
      <c r="E266" s="123"/>
      <c r="F266" s="123"/>
      <c r="G266" s="123"/>
      <c r="H266" s="55"/>
      <c r="I266" s="43"/>
      <c r="J266" s="43"/>
      <c r="K266" s="49"/>
      <c r="L266" s="49"/>
      <c r="M266" s="49"/>
    </row>
    <row r="267" spans="1:13" ht="18.75" x14ac:dyDescent="0.3">
      <c r="A267" s="166"/>
      <c r="B267" s="123"/>
      <c r="C267" s="123"/>
      <c r="D267" s="123"/>
      <c r="E267" s="123"/>
      <c r="F267" s="123"/>
      <c r="G267" s="123"/>
      <c r="H267" s="55"/>
      <c r="I267" s="43"/>
      <c r="J267" s="43"/>
      <c r="K267" s="49"/>
      <c r="L267" s="49"/>
      <c r="M267" s="49"/>
    </row>
    <row r="268" spans="1:13" ht="18.75" x14ac:dyDescent="0.3">
      <c r="A268" s="87"/>
      <c r="B268" s="87"/>
      <c r="C268" s="87"/>
      <c r="D268" s="87"/>
      <c r="E268" s="87"/>
      <c r="F268" s="87"/>
      <c r="G268" s="87"/>
      <c r="H268" s="88"/>
      <c r="I268" s="31"/>
      <c r="J268" s="31"/>
      <c r="K268" s="49"/>
      <c r="L268" s="49"/>
      <c r="M268" s="49"/>
    </row>
    <row r="269" spans="1:13" ht="18.75" x14ac:dyDescent="0.3">
      <c r="A269" s="87"/>
      <c r="B269" s="87"/>
      <c r="C269" s="87"/>
      <c r="D269" s="87"/>
      <c r="E269" s="87"/>
      <c r="F269" s="87"/>
      <c r="G269" s="87"/>
      <c r="H269" s="88"/>
      <c r="I269" s="31"/>
      <c r="J269" s="31"/>
      <c r="K269" s="49"/>
      <c r="L269" s="49"/>
      <c r="M269" s="49"/>
    </row>
    <row r="270" spans="1:13" ht="27" customHeight="1" x14ac:dyDescent="0.3">
      <c r="A270" s="166"/>
      <c r="B270" s="123"/>
      <c r="C270" s="123"/>
      <c r="D270" s="123"/>
      <c r="E270" s="123"/>
      <c r="F270" s="123"/>
      <c r="G270" s="123"/>
      <c r="H270" s="55"/>
      <c r="I270" s="43"/>
      <c r="J270" s="43"/>
      <c r="K270" s="49"/>
      <c r="L270" s="49"/>
      <c r="M270" s="49"/>
    </row>
    <row r="271" spans="1:13" ht="42.75" customHeight="1" x14ac:dyDescent="0.3">
      <c r="A271" s="166"/>
      <c r="B271" s="123"/>
      <c r="C271" s="123"/>
      <c r="D271" s="123"/>
      <c r="E271" s="123"/>
      <c r="F271" s="123"/>
      <c r="G271" s="123"/>
      <c r="H271" s="55"/>
      <c r="I271" s="43"/>
      <c r="J271" s="43"/>
      <c r="K271" s="49"/>
      <c r="L271" s="49"/>
      <c r="M271" s="49"/>
    </row>
    <row r="272" spans="1:13" ht="66.75" customHeight="1" x14ac:dyDescent="0.3">
      <c r="A272" s="87"/>
      <c r="B272" s="87"/>
      <c r="C272" s="87"/>
      <c r="D272" s="87"/>
      <c r="E272" s="87"/>
      <c r="F272" s="87"/>
      <c r="G272" s="87"/>
      <c r="H272" s="88"/>
      <c r="I272" s="31"/>
      <c r="J272" s="31"/>
      <c r="K272" s="49"/>
      <c r="L272" s="49"/>
      <c r="M272" s="49"/>
    </row>
    <row r="273" spans="1:13" ht="49.5" customHeight="1" x14ac:dyDescent="0.3">
      <c r="A273" s="87"/>
      <c r="B273" s="87"/>
      <c r="C273" s="87"/>
      <c r="D273" s="87"/>
      <c r="E273" s="87"/>
      <c r="F273" s="87"/>
      <c r="G273" s="87"/>
      <c r="H273" s="88"/>
      <c r="I273" s="31"/>
      <c r="J273" s="31"/>
      <c r="K273" s="49"/>
      <c r="L273" s="49"/>
      <c r="M273" s="49"/>
    </row>
    <row r="274" spans="1:13" ht="67.5" customHeight="1" x14ac:dyDescent="0.3">
      <c r="A274" s="87"/>
      <c r="B274" s="87"/>
      <c r="C274" s="87"/>
      <c r="D274" s="87"/>
      <c r="E274" s="87"/>
      <c r="F274" s="87"/>
      <c r="G274" s="87"/>
      <c r="H274" s="88"/>
      <c r="I274" s="31"/>
      <c r="J274" s="31"/>
      <c r="K274" s="49"/>
      <c r="L274" s="49"/>
      <c r="M274" s="49"/>
    </row>
    <row r="275" spans="1:13" ht="45" customHeight="1" x14ac:dyDescent="0.3">
      <c r="A275" s="87"/>
      <c r="B275" s="87"/>
      <c r="C275" s="87"/>
      <c r="D275" s="87"/>
      <c r="E275" s="87"/>
      <c r="F275" s="87"/>
      <c r="G275" s="87"/>
      <c r="H275" s="88"/>
      <c r="I275" s="31"/>
      <c r="J275" s="31"/>
      <c r="K275" s="49"/>
      <c r="L275" s="49"/>
      <c r="M275" s="49"/>
    </row>
    <row r="276" spans="1:13" ht="36" customHeight="1" x14ac:dyDescent="0.3">
      <c r="A276" s="87"/>
      <c r="B276" s="87"/>
      <c r="C276" s="87"/>
      <c r="D276" s="87"/>
      <c r="E276" s="87"/>
      <c r="F276" s="87"/>
      <c r="G276" s="87"/>
      <c r="H276" s="88"/>
      <c r="I276" s="31"/>
      <c r="J276" s="31"/>
      <c r="K276" s="49"/>
      <c r="L276" s="49"/>
      <c r="M276" s="49"/>
    </row>
    <row r="277" spans="1:13" ht="28.5" customHeight="1" x14ac:dyDescent="0.3">
      <c r="A277" s="166"/>
      <c r="B277" s="123"/>
      <c r="C277" s="123"/>
      <c r="D277" s="123"/>
      <c r="E277" s="123"/>
      <c r="F277" s="123"/>
      <c r="G277" s="123"/>
      <c r="H277" s="55"/>
      <c r="I277" s="43"/>
      <c r="J277" s="43"/>
      <c r="K277" s="49"/>
      <c r="L277" s="49"/>
      <c r="M277" s="49"/>
    </row>
    <row r="278" spans="1:13" ht="36.75" customHeight="1" x14ac:dyDescent="0.3">
      <c r="A278" s="166"/>
      <c r="B278" s="123"/>
      <c r="C278" s="123"/>
      <c r="D278" s="123"/>
      <c r="E278" s="123"/>
      <c r="F278" s="123"/>
      <c r="G278" s="123"/>
      <c r="H278" s="55"/>
      <c r="I278" s="89"/>
      <c r="J278" s="89"/>
      <c r="K278" s="49"/>
      <c r="L278" s="49"/>
      <c r="M278" s="49"/>
    </row>
    <row r="279" spans="1:13" ht="47.25" customHeight="1" x14ac:dyDescent="0.3">
      <c r="A279" s="166"/>
      <c r="B279" s="123"/>
      <c r="C279" s="123"/>
      <c r="D279" s="123"/>
      <c r="E279" s="123"/>
      <c r="F279" s="123"/>
      <c r="G279" s="123"/>
      <c r="H279" s="55"/>
      <c r="I279" s="89"/>
      <c r="J279" s="89"/>
      <c r="K279" s="49"/>
      <c r="L279" s="49"/>
      <c r="M279" s="49"/>
    </row>
    <row r="280" spans="1:13" ht="45" customHeight="1" x14ac:dyDescent="0.3">
      <c r="A280" s="87"/>
      <c r="B280" s="87"/>
      <c r="C280" s="87"/>
      <c r="D280" s="87"/>
      <c r="E280" s="87"/>
      <c r="F280" s="87"/>
      <c r="G280" s="87"/>
      <c r="H280" s="88"/>
      <c r="I280" s="31"/>
      <c r="J280" s="31"/>
      <c r="K280" s="49"/>
      <c r="L280" s="49"/>
      <c r="M280" s="49"/>
    </row>
    <row r="281" spans="1:13" ht="63.75" customHeight="1" x14ac:dyDescent="0.3">
      <c r="A281" s="87"/>
      <c r="B281" s="87"/>
      <c r="C281" s="87"/>
      <c r="D281" s="87"/>
      <c r="E281" s="87"/>
      <c r="F281" s="87"/>
      <c r="G281" s="87"/>
      <c r="H281" s="88"/>
      <c r="I281" s="31"/>
      <c r="J281" s="31"/>
      <c r="K281" s="49"/>
      <c r="L281" s="49"/>
      <c r="M281" s="49"/>
    </row>
    <row r="282" spans="1:13" ht="44.25" customHeight="1" x14ac:dyDescent="0.3">
      <c r="A282" s="87"/>
      <c r="B282" s="87"/>
      <c r="C282" s="87"/>
      <c r="D282" s="87"/>
      <c r="E282" s="87"/>
      <c r="F282" s="87"/>
      <c r="G282" s="87"/>
      <c r="H282" s="88"/>
      <c r="I282" s="31"/>
      <c r="J282" s="31"/>
      <c r="K282" s="49"/>
      <c r="L282" s="49"/>
      <c r="M282" s="49"/>
    </row>
    <row r="283" spans="1:13" ht="45.75" customHeight="1" x14ac:dyDescent="0.3">
      <c r="A283" s="166"/>
      <c r="B283" s="123"/>
      <c r="C283" s="123"/>
      <c r="D283" s="123"/>
      <c r="E283" s="123"/>
      <c r="F283" s="123"/>
      <c r="G283" s="123"/>
      <c r="H283" s="55"/>
      <c r="I283" s="90"/>
      <c r="J283" s="90"/>
      <c r="K283" s="49"/>
      <c r="L283" s="49"/>
      <c r="M283" s="49"/>
    </row>
    <row r="284" spans="1:13" ht="42" customHeight="1" x14ac:dyDescent="0.3">
      <c r="A284" s="166"/>
      <c r="B284" s="123"/>
      <c r="C284" s="123"/>
      <c r="D284" s="123"/>
      <c r="E284" s="123"/>
      <c r="F284" s="123"/>
      <c r="G284" s="123"/>
      <c r="H284" s="55"/>
      <c r="I284" s="89"/>
      <c r="J284" s="89"/>
      <c r="K284" s="49"/>
      <c r="L284" s="49"/>
      <c r="M284" s="49"/>
    </row>
    <row r="285" spans="1:13" ht="18.75" x14ac:dyDescent="0.3">
      <c r="A285" s="166"/>
      <c r="B285" s="123"/>
      <c r="C285" s="123"/>
      <c r="D285" s="123"/>
      <c r="E285" s="123"/>
      <c r="F285" s="123"/>
      <c r="G285" s="123"/>
      <c r="H285" s="55"/>
      <c r="I285" s="89"/>
      <c r="J285" s="89"/>
      <c r="K285" s="49"/>
      <c r="L285" s="49"/>
      <c r="M285" s="49"/>
    </row>
    <row r="286" spans="1:13" ht="18.75" x14ac:dyDescent="0.3">
      <c r="A286" s="166"/>
      <c r="B286" s="123"/>
      <c r="C286" s="123"/>
      <c r="D286" s="123"/>
      <c r="E286" s="123"/>
      <c r="F286" s="123"/>
      <c r="G286" s="123"/>
      <c r="H286" s="55"/>
      <c r="I286" s="89"/>
      <c r="J286" s="89"/>
      <c r="K286" s="49"/>
      <c r="L286" s="49"/>
      <c r="M286" s="49"/>
    </row>
    <row r="287" spans="1:13" ht="18.75" x14ac:dyDescent="0.2">
      <c r="A287" s="166"/>
      <c r="B287" s="123"/>
      <c r="C287" s="123"/>
      <c r="D287" s="123"/>
      <c r="E287" s="123"/>
      <c r="F287" s="123"/>
      <c r="G287" s="123"/>
      <c r="H287" s="55"/>
      <c r="I287" s="89"/>
      <c r="J287" s="89"/>
      <c r="K287" s="18"/>
      <c r="L287" s="18"/>
      <c r="M287" s="18"/>
    </row>
    <row r="288" spans="1:13" x14ac:dyDescent="0.2">
      <c r="A288" s="87"/>
      <c r="B288" s="87"/>
      <c r="C288" s="87"/>
      <c r="D288" s="87"/>
      <c r="E288" s="87"/>
      <c r="F288" s="87"/>
      <c r="G288" s="87"/>
      <c r="H288" s="88"/>
      <c r="I288" s="31"/>
      <c r="J288" s="31"/>
    </row>
    <row r="289" spans="1:10" x14ac:dyDescent="0.2">
      <c r="A289" s="87"/>
      <c r="B289" s="87"/>
      <c r="C289" s="87"/>
      <c r="D289" s="87"/>
      <c r="E289" s="87"/>
      <c r="F289" s="87"/>
      <c r="G289" s="87"/>
      <c r="H289" s="88"/>
      <c r="I289" s="31"/>
      <c r="J289" s="31"/>
    </row>
    <row r="290" spans="1:10" ht="18.75" x14ac:dyDescent="0.2">
      <c r="A290" s="166"/>
      <c r="B290" s="35"/>
      <c r="C290" s="35"/>
      <c r="D290" s="35"/>
      <c r="E290" s="35"/>
      <c r="F290" s="35"/>
      <c r="G290" s="35"/>
      <c r="H290" s="55"/>
      <c r="I290" s="43"/>
      <c r="J290" s="43"/>
    </row>
    <row r="291" spans="1:10" ht="18.75" x14ac:dyDescent="0.3">
      <c r="A291" s="46"/>
      <c r="B291" s="73"/>
      <c r="C291" s="73"/>
      <c r="D291" s="73"/>
      <c r="E291" s="73"/>
      <c r="F291" s="73"/>
      <c r="G291" s="73"/>
      <c r="H291" s="104"/>
      <c r="I291" s="91"/>
      <c r="J291" s="91"/>
    </row>
    <row r="292" spans="1:10" ht="18.75" x14ac:dyDescent="0.3">
      <c r="A292" s="46"/>
      <c r="B292" s="73"/>
      <c r="C292" s="73"/>
      <c r="D292" s="73"/>
      <c r="E292" s="73"/>
      <c r="F292" s="73"/>
      <c r="G292" s="73"/>
      <c r="H292" s="104"/>
      <c r="I292" s="91"/>
      <c r="J292" s="91"/>
    </row>
    <row r="293" spans="1:10" ht="18.75" x14ac:dyDescent="0.3">
      <c r="A293" s="46"/>
      <c r="B293" s="73"/>
      <c r="C293" s="73"/>
      <c r="D293" s="73"/>
      <c r="E293" s="73"/>
      <c r="F293" s="73"/>
      <c r="G293" s="73"/>
      <c r="H293" s="104"/>
      <c r="I293" s="91"/>
      <c r="J293" s="91"/>
    </row>
    <row r="294" spans="1:10" ht="18.75" x14ac:dyDescent="0.3">
      <c r="A294" s="46"/>
      <c r="B294" s="73"/>
      <c r="C294" s="73"/>
      <c r="D294" s="73"/>
      <c r="E294" s="73"/>
      <c r="F294" s="73"/>
      <c r="G294" s="73"/>
      <c r="H294" s="104"/>
      <c r="I294" s="43"/>
      <c r="J294" s="43"/>
    </row>
    <row r="295" spans="1:10" ht="18.75" x14ac:dyDescent="0.3">
      <c r="A295" s="46"/>
      <c r="B295" s="73"/>
      <c r="C295" s="73"/>
      <c r="D295" s="73"/>
      <c r="E295" s="73"/>
      <c r="F295" s="73"/>
      <c r="G295" s="73"/>
      <c r="H295" s="104"/>
      <c r="I295" s="43"/>
      <c r="J295" s="43"/>
    </row>
    <row r="296" spans="1:10" x14ac:dyDescent="0.2">
      <c r="A296" s="102"/>
      <c r="B296" s="92"/>
      <c r="C296" s="92"/>
      <c r="D296" s="92"/>
      <c r="E296" s="92"/>
      <c r="F296" s="92"/>
      <c r="G296" s="92"/>
      <c r="H296" s="93"/>
      <c r="I296" s="31"/>
      <c r="J296" s="31"/>
    </row>
    <row r="297" spans="1:10" x14ac:dyDescent="0.2">
      <c r="A297" s="102"/>
      <c r="B297" s="92"/>
      <c r="C297" s="92"/>
      <c r="D297" s="92"/>
      <c r="E297" s="92"/>
      <c r="F297" s="92"/>
      <c r="G297" s="92"/>
      <c r="H297" s="93"/>
      <c r="I297" s="31"/>
      <c r="J297" s="31"/>
    </row>
    <row r="298" spans="1:10" ht="18.75" x14ac:dyDescent="0.2">
      <c r="A298" s="166"/>
      <c r="B298" s="35"/>
      <c r="C298" s="35"/>
      <c r="D298" s="35"/>
      <c r="E298" s="35"/>
      <c r="F298" s="35"/>
      <c r="G298" s="35"/>
      <c r="H298" s="55"/>
      <c r="I298" s="65"/>
      <c r="J298" s="65"/>
    </row>
    <row r="299" spans="1:10" ht="18.75" x14ac:dyDescent="0.2">
      <c r="A299" s="166"/>
      <c r="B299" s="35"/>
      <c r="C299" s="35"/>
      <c r="D299" s="35"/>
      <c r="E299" s="35"/>
      <c r="F299" s="35"/>
      <c r="G299" s="35"/>
      <c r="H299" s="55"/>
      <c r="I299" s="65"/>
      <c r="J299" s="65"/>
    </row>
    <row r="300" spans="1:10" ht="18.75" x14ac:dyDescent="0.2">
      <c r="A300" s="166"/>
      <c r="B300" s="35"/>
      <c r="C300" s="35"/>
      <c r="D300" s="35"/>
      <c r="E300" s="35"/>
      <c r="F300" s="35"/>
      <c r="G300" s="35"/>
      <c r="H300" s="55"/>
      <c r="I300" s="65"/>
      <c r="J300" s="65"/>
    </row>
    <row r="301" spans="1:10" ht="18.75" x14ac:dyDescent="0.2">
      <c r="A301" s="166"/>
      <c r="B301" s="35"/>
      <c r="C301" s="35"/>
      <c r="D301" s="35"/>
      <c r="E301" s="35"/>
      <c r="F301" s="35"/>
      <c r="G301" s="35"/>
      <c r="H301" s="55"/>
      <c r="I301" s="65"/>
      <c r="J301" s="65"/>
    </row>
    <row r="302" spans="1:10" ht="18.75" x14ac:dyDescent="0.2">
      <c r="A302" s="166"/>
      <c r="B302" s="35"/>
      <c r="C302" s="35"/>
      <c r="D302" s="35"/>
      <c r="E302" s="35"/>
      <c r="F302" s="35"/>
      <c r="G302" s="35"/>
      <c r="H302" s="55"/>
      <c r="I302" s="65"/>
      <c r="J302" s="65"/>
    </row>
    <row r="303" spans="1:10" ht="18.75" x14ac:dyDescent="0.2">
      <c r="A303" s="166"/>
      <c r="B303" s="35"/>
      <c r="C303" s="35"/>
      <c r="D303" s="35"/>
      <c r="E303" s="35"/>
      <c r="F303" s="35"/>
      <c r="G303" s="35"/>
      <c r="H303" s="55"/>
      <c r="I303" s="65"/>
      <c r="J303" s="65"/>
    </row>
    <row r="304" spans="1:10" ht="18.75" x14ac:dyDescent="0.2">
      <c r="A304" s="166"/>
      <c r="B304" s="35"/>
      <c r="C304" s="35"/>
      <c r="D304" s="35"/>
      <c r="E304" s="35"/>
      <c r="F304" s="35"/>
      <c r="G304" s="35"/>
      <c r="H304" s="55"/>
      <c r="I304" s="90"/>
      <c r="J304" s="90"/>
    </row>
    <row r="305" spans="1:10" x14ac:dyDescent="0.2">
      <c r="A305" s="87"/>
      <c r="B305" s="94"/>
      <c r="C305" s="94"/>
      <c r="D305" s="94"/>
      <c r="E305" s="94"/>
      <c r="F305" s="94"/>
      <c r="G305" s="94"/>
      <c r="H305" s="88"/>
      <c r="I305" s="95"/>
      <c r="J305" s="95"/>
    </row>
    <row r="306" spans="1:10" x14ac:dyDescent="0.2">
      <c r="A306" s="87"/>
      <c r="B306" s="94"/>
      <c r="C306" s="94"/>
      <c r="D306" s="94"/>
      <c r="E306" s="94"/>
      <c r="F306" s="94"/>
      <c r="G306" s="94"/>
      <c r="H306" s="88"/>
      <c r="I306" s="95"/>
      <c r="J306" s="95"/>
    </row>
    <row r="307" spans="1:10" ht="18.75" x14ac:dyDescent="0.2">
      <c r="A307" s="166"/>
      <c r="B307" s="35"/>
      <c r="C307" s="35"/>
      <c r="D307" s="35"/>
      <c r="E307" s="35"/>
      <c r="F307" s="35"/>
      <c r="G307" s="35"/>
      <c r="H307" s="55"/>
      <c r="I307" s="65"/>
      <c r="J307" s="65"/>
    </row>
    <row r="308" spans="1:10" ht="18.75" x14ac:dyDescent="0.2">
      <c r="A308" s="166"/>
      <c r="B308" s="35"/>
      <c r="C308" s="35"/>
      <c r="D308" s="35"/>
      <c r="E308" s="35"/>
      <c r="F308" s="35"/>
      <c r="G308" s="35"/>
      <c r="H308" s="55"/>
      <c r="I308" s="43"/>
      <c r="J308" s="43"/>
    </row>
    <row r="309" spans="1:10" ht="18.75" x14ac:dyDescent="0.2">
      <c r="A309" s="166"/>
      <c r="B309" s="35"/>
      <c r="C309" s="35"/>
      <c r="D309" s="35"/>
      <c r="E309" s="35"/>
      <c r="F309" s="35"/>
      <c r="G309" s="35"/>
      <c r="H309" s="55"/>
      <c r="I309" s="43"/>
      <c r="J309" s="43"/>
    </row>
    <row r="310" spans="1:10" x14ac:dyDescent="0.2">
      <c r="A310" s="87"/>
      <c r="B310" s="94"/>
      <c r="C310" s="94"/>
      <c r="D310" s="94"/>
      <c r="E310" s="94"/>
      <c r="F310" s="94"/>
      <c r="G310" s="94"/>
      <c r="H310" s="88"/>
      <c r="I310" s="31"/>
      <c r="J310" s="31"/>
    </row>
    <row r="311" spans="1:10" ht="18.75" x14ac:dyDescent="0.2">
      <c r="A311" s="166"/>
      <c r="B311" s="35"/>
      <c r="C311" s="35"/>
      <c r="D311" s="35"/>
      <c r="E311" s="35"/>
      <c r="F311" s="35"/>
      <c r="G311" s="35"/>
      <c r="H311" s="55"/>
      <c r="I311" s="43"/>
      <c r="J311" s="43"/>
    </row>
  </sheetData>
  <mergeCells count="63">
    <mergeCell ref="A64:A65"/>
    <mergeCell ref="B64:B65"/>
    <mergeCell ref="A69:A71"/>
    <mergeCell ref="A72:A75"/>
    <mergeCell ref="H94:M94"/>
    <mergeCell ref="C66:C68"/>
    <mergeCell ref="D66:D68"/>
    <mergeCell ref="C69:C70"/>
    <mergeCell ref="D69:D70"/>
    <mergeCell ref="F69:F71"/>
    <mergeCell ref="G69:G71"/>
    <mergeCell ref="E69:E84"/>
    <mergeCell ref="D80:D84"/>
    <mergeCell ref="C80:C84"/>
    <mergeCell ref="C78:C79"/>
    <mergeCell ref="C14:C16"/>
    <mergeCell ref="D14:D16"/>
    <mergeCell ref="E14:E16"/>
    <mergeCell ref="H95:M95"/>
    <mergeCell ref="E64:E68"/>
    <mergeCell ref="H89:M89"/>
    <mergeCell ref="H91:J91"/>
    <mergeCell ref="A85:H85"/>
    <mergeCell ref="A86:H86"/>
    <mergeCell ref="H90:M90"/>
    <mergeCell ref="B69:B71"/>
    <mergeCell ref="F64:F65"/>
    <mergeCell ref="G64:G65"/>
    <mergeCell ref="H64:H65"/>
    <mergeCell ref="H93:M93"/>
    <mergeCell ref="A62:H62"/>
    <mergeCell ref="I1:M1"/>
    <mergeCell ref="I2:M2"/>
    <mergeCell ref="I4:M4"/>
    <mergeCell ref="I5:M5"/>
    <mergeCell ref="A9:A10"/>
    <mergeCell ref="A7:M7"/>
    <mergeCell ref="A8:M8"/>
    <mergeCell ref="A12:M12"/>
    <mergeCell ref="I9:I10"/>
    <mergeCell ref="F9:G9"/>
    <mergeCell ref="C9:D9"/>
    <mergeCell ref="J9:M9"/>
    <mergeCell ref="B9:B10"/>
    <mergeCell ref="H9:H10"/>
    <mergeCell ref="E9:E10"/>
    <mergeCell ref="G42:G43"/>
    <mergeCell ref="B49:B50"/>
    <mergeCell ref="E49:E54"/>
    <mergeCell ref="F49:F50"/>
    <mergeCell ref="G49:G50"/>
    <mergeCell ref="E41:E48"/>
    <mergeCell ref="B42:B43"/>
    <mergeCell ref="F42:F43"/>
    <mergeCell ref="A49:A50"/>
    <mergeCell ref="A42:A43"/>
    <mergeCell ref="C17:C20"/>
    <mergeCell ref="D17:D20"/>
    <mergeCell ref="E17:E20"/>
    <mergeCell ref="C22:C61"/>
    <mergeCell ref="D22:D61"/>
    <mergeCell ref="E55:E61"/>
    <mergeCell ref="E22:E38"/>
  </mergeCells>
  <pageMargins left="0.55118110236220474" right="0.19685039370078741" top="0.6692913385826772" bottom="0.39370078740157483" header="0.39370078740157483" footer="0.78740157480314965"/>
  <pageSetup paperSize="9" scale="55" fitToHeight="0" orientation="landscape" r:id="rId1"/>
  <rowBreaks count="7" manualBreakCount="7">
    <brk id="24" max="12" man="1"/>
    <brk id="40" max="12" man="1"/>
    <brk id="79" max="12" man="1"/>
    <brk id="100" max="12" man="1"/>
    <brk id="156" max="12" man="1"/>
    <brk id="180" max="12" man="1"/>
    <brk id="2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8"/>
  <sheetViews>
    <sheetView zoomScale="110" zoomScaleNormal="110" workbookViewId="0">
      <selection activeCell="F21" sqref="F21"/>
    </sheetView>
  </sheetViews>
  <sheetFormatPr defaultRowHeight="15" x14ac:dyDescent="0.25"/>
  <cols>
    <col min="1" max="1" width="5" style="7" customWidth="1"/>
    <col min="2" max="2" width="22.85546875" style="6" customWidth="1"/>
    <col min="3" max="3" width="14.42578125" style="6" customWidth="1"/>
    <col min="4" max="4" width="37.28515625" style="6" customWidth="1"/>
    <col min="5" max="5" width="13.7109375" style="7" customWidth="1"/>
    <col min="6" max="7" width="13.85546875" style="6" customWidth="1"/>
    <col min="8" max="8" width="14.5703125" style="6" customWidth="1"/>
    <col min="9" max="9" width="14" style="6" hidden="1" customWidth="1"/>
    <col min="10" max="10" width="9.140625" style="6"/>
    <col min="11" max="11" width="14" style="6" bestFit="1" customWidth="1"/>
    <col min="12" max="16384" width="9.140625" style="6"/>
  </cols>
  <sheetData>
    <row r="1" spans="1:11" x14ac:dyDescent="0.25">
      <c r="A1" s="6"/>
      <c r="B1" s="5"/>
      <c r="C1" s="5"/>
      <c r="D1" s="5"/>
      <c r="E1" s="5"/>
      <c r="F1" s="5"/>
      <c r="G1" s="5"/>
      <c r="H1" s="8" t="s">
        <v>13</v>
      </c>
    </row>
    <row r="2" spans="1:11" x14ac:dyDescent="0.25">
      <c r="A2" s="277" t="s">
        <v>12</v>
      </c>
      <c r="B2" s="277"/>
      <c r="C2" s="277"/>
      <c r="D2" s="277"/>
      <c r="E2" s="277"/>
      <c r="F2" s="277"/>
      <c r="G2" s="277"/>
      <c r="H2" s="277"/>
    </row>
    <row r="3" spans="1:11" x14ac:dyDescent="0.25">
      <c r="A3" s="278" t="s">
        <v>16</v>
      </c>
      <c r="B3" s="278"/>
      <c r="C3" s="278"/>
      <c r="D3" s="278"/>
      <c r="E3" s="278"/>
      <c r="F3" s="278"/>
      <c r="G3" s="278"/>
      <c r="H3" s="278"/>
    </row>
    <row r="4" spans="1:11" ht="4.5" customHeight="1" x14ac:dyDescent="0.25">
      <c r="B4" s="7"/>
      <c r="C4" s="7"/>
      <c r="D4" s="7"/>
      <c r="F4" s="7"/>
      <c r="G4" s="7"/>
      <c r="H4" s="7"/>
    </row>
    <row r="5" spans="1:11" ht="15" customHeight="1" x14ac:dyDescent="0.25">
      <c r="A5" s="279" t="s">
        <v>0</v>
      </c>
      <c r="B5" s="280" t="s">
        <v>17</v>
      </c>
      <c r="C5" s="280" t="s">
        <v>15</v>
      </c>
      <c r="D5" s="279" t="s">
        <v>18</v>
      </c>
      <c r="E5" s="279"/>
      <c r="F5" s="279"/>
      <c r="G5" s="279"/>
      <c r="H5" s="279"/>
    </row>
    <row r="6" spans="1:11" ht="37.5" customHeight="1" x14ac:dyDescent="0.25">
      <c r="A6" s="279"/>
      <c r="B6" s="280"/>
      <c r="C6" s="280"/>
      <c r="D6" s="9" t="s">
        <v>2</v>
      </c>
      <c r="E6" s="10">
        <v>2016</v>
      </c>
      <c r="F6" s="10">
        <v>2017</v>
      </c>
      <c r="G6" s="10">
        <v>2018</v>
      </c>
      <c r="H6" s="10" t="s">
        <v>3</v>
      </c>
    </row>
    <row r="7" spans="1:11" ht="15" customHeight="1" x14ac:dyDescent="0.25">
      <c r="A7" s="283" t="s">
        <v>11</v>
      </c>
      <c r="B7" s="284"/>
      <c r="C7" s="281"/>
      <c r="D7" s="186" t="s">
        <v>7</v>
      </c>
      <c r="E7" s="4">
        <f>E8+E9+E10+E11</f>
        <v>227824395.88</v>
      </c>
      <c r="F7" s="4">
        <f t="shared" ref="F7:G7" si="0">F8+F9+F10+F11</f>
        <v>0</v>
      </c>
      <c r="G7" s="4">
        <f t="shared" si="0"/>
        <v>0</v>
      </c>
      <c r="H7" s="4">
        <f>H8+H9+H10+H11</f>
        <v>227824395.88</v>
      </c>
      <c r="I7" s="154">
        <f>E12+E17+E22</f>
        <v>227824395.88</v>
      </c>
      <c r="K7" s="154"/>
    </row>
    <row r="8" spans="1:11" x14ac:dyDescent="0.25">
      <c r="A8" s="285"/>
      <c r="B8" s="286"/>
      <c r="C8" s="281"/>
      <c r="D8" s="1" t="s">
        <v>6</v>
      </c>
      <c r="E8" s="3">
        <f>E13+E18+E23</f>
        <v>0</v>
      </c>
      <c r="F8" s="3">
        <f t="shared" ref="F8:G8" si="1">F13+F18+F23</f>
        <v>0</v>
      </c>
      <c r="G8" s="3">
        <f t="shared" si="1"/>
        <v>0</v>
      </c>
      <c r="H8" s="4">
        <f>H13+H18+H23</f>
        <v>0</v>
      </c>
      <c r="I8" s="154"/>
    </row>
    <row r="9" spans="1:11" x14ac:dyDescent="0.25">
      <c r="A9" s="285"/>
      <c r="B9" s="286"/>
      <c r="C9" s="281"/>
      <c r="D9" s="1" t="s">
        <v>4</v>
      </c>
      <c r="E9" s="3">
        <f>E14+E19+E24</f>
        <v>7449646.4900000002</v>
      </c>
      <c r="F9" s="3">
        <f t="shared" ref="F9:G9" si="2">F14+F19+F24</f>
        <v>0</v>
      </c>
      <c r="G9" s="3">
        <f t="shared" si="2"/>
        <v>0</v>
      </c>
      <c r="H9" s="4">
        <f>H14+H19+H24</f>
        <v>7449646.4900000002</v>
      </c>
      <c r="I9" s="154"/>
    </row>
    <row r="10" spans="1:11" x14ac:dyDescent="0.25">
      <c r="A10" s="285"/>
      <c r="B10" s="286"/>
      <c r="C10" s="281"/>
      <c r="D10" s="1" t="s">
        <v>5</v>
      </c>
      <c r="E10" s="3">
        <f>E15+E20+E25</f>
        <v>220374749.38999999</v>
      </c>
      <c r="F10" s="3">
        <f t="shared" ref="F10:G10" si="3">F15+F20+F25</f>
        <v>0</v>
      </c>
      <c r="G10" s="3">
        <f t="shared" si="3"/>
        <v>0</v>
      </c>
      <c r="H10" s="4">
        <f>H15+H20+H25</f>
        <v>220374749.38999999</v>
      </c>
      <c r="I10" s="154"/>
    </row>
    <row r="11" spans="1:11" ht="23.25" customHeight="1" x14ac:dyDescent="0.25">
      <c r="A11" s="285"/>
      <c r="B11" s="286"/>
      <c r="C11" s="281"/>
      <c r="D11" s="1" t="s">
        <v>8</v>
      </c>
      <c r="E11" s="3">
        <v>0</v>
      </c>
      <c r="F11" s="3">
        <v>0</v>
      </c>
      <c r="G11" s="3">
        <v>0</v>
      </c>
      <c r="H11" s="2">
        <f>H16+H21+H26</f>
        <v>0</v>
      </c>
      <c r="I11" s="154"/>
    </row>
    <row r="12" spans="1:11" ht="15.75" customHeight="1" x14ac:dyDescent="0.25">
      <c r="A12" s="285"/>
      <c r="B12" s="286"/>
      <c r="C12" s="279" t="s">
        <v>14</v>
      </c>
      <c r="D12" s="186" t="s">
        <v>7</v>
      </c>
      <c r="E12" s="4">
        <f>E13+E14+E15+E16</f>
        <v>2149999</v>
      </c>
      <c r="F12" s="4">
        <f t="shared" ref="F12:G12" si="4">F13+F14+F15+F16</f>
        <v>0</v>
      </c>
      <c r="G12" s="4">
        <f t="shared" si="4"/>
        <v>0</v>
      </c>
      <c r="H12" s="4">
        <f t="shared" ref="H12:H14" si="5">E12+F12+G12</f>
        <v>2149999</v>
      </c>
      <c r="I12" s="154"/>
    </row>
    <row r="13" spans="1:11" ht="15.75" customHeight="1" x14ac:dyDescent="0.25">
      <c r="A13" s="285"/>
      <c r="B13" s="286"/>
      <c r="C13" s="279"/>
      <c r="D13" s="1" t="s">
        <v>6</v>
      </c>
      <c r="E13" s="3">
        <v>0</v>
      </c>
      <c r="F13" s="3">
        <v>0</v>
      </c>
      <c r="G13" s="3">
        <v>0</v>
      </c>
      <c r="H13" s="4">
        <f t="shared" si="5"/>
        <v>0</v>
      </c>
      <c r="I13" s="154"/>
    </row>
    <row r="14" spans="1:11" ht="15.75" customHeight="1" x14ac:dyDescent="0.25">
      <c r="A14" s="285"/>
      <c r="B14" s="286"/>
      <c r="C14" s="279"/>
      <c r="D14" s="1" t="s">
        <v>4</v>
      </c>
      <c r="E14" s="3">
        <v>0</v>
      </c>
      <c r="F14" s="3">
        <v>0</v>
      </c>
      <c r="G14" s="3">
        <v>0</v>
      </c>
      <c r="H14" s="4">
        <f t="shared" si="5"/>
        <v>0</v>
      </c>
      <c r="I14" s="154"/>
    </row>
    <row r="15" spans="1:11" ht="15.75" customHeight="1" x14ac:dyDescent="0.25">
      <c r="A15" s="285"/>
      <c r="B15" s="286"/>
      <c r="C15" s="279"/>
      <c r="D15" s="1" t="s">
        <v>5</v>
      </c>
      <c r="E15" s="3">
        <f>E31</f>
        <v>2149999</v>
      </c>
      <c r="F15" s="3">
        <v>0</v>
      </c>
      <c r="G15" s="3">
        <v>0</v>
      </c>
      <c r="H15" s="4">
        <f>E15+F15+G15</f>
        <v>2149999</v>
      </c>
      <c r="I15" s="154"/>
    </row>
    <row r="16" spans="1:11" ht="25.5" customHeight="1" x14ac:dyDescent="0.25">
      <c r="A16" s="285"/>
      <c r="B16" s="286"/>
      <c r="C16" s="279"/>
      <c r="D16" s="1" t="s">
        <v>8</v>
      </c>
      <c r="E16" s="3">
        <v>0</v>
      </c>
      <c r="F16" s="3">
        <v>0</v>
      </c>
      <c r="G16" s="3">
        <v>0</v>
      </c>
      <c r="H16" s="2">
        <f>E16+F16+G16</f>
        <v>0</v>
      </c>
      <c r="I16" s="154"/>
    </row>
    <row r="17" spans="1:11" ht="13.5" customHeight="1" x14ac:dyDescent="0.25">
      <c r="A17" s="285"/>
      <c r="B17" s="286"/>
      <c r="C17" s="279" t="s">
        <v>10</v>
      </c>
      <c r="D17" s="186" t="s">
        <v>7</v>
      </c>
      <c r="E17" s="4">
        <f>E18+E19+E20+E21</f>
        <v>225158523.63999999</v>
      </c>
      <c r="F17" s="4">
        <f t="shared" ref="F17:G17" si="6">F18+F19+F20+F21</f>
        <v>0</v>
      </c>
      <c r="G17" s="4">
        <f t="shared" si="6"/>
        <v>0</v>
      </c>
      <c r="H17" s="4">
        <f>H18+H19+H20+H21</f>
        <v>225158523.63999999</v>
      </c>
      <c r="I17" s="154"/>
    </row>
    <row r="18" spans="1:11" ht="13.5" customHeight="1" x14ac:dyDescent="0.25">
      <c r="A18" s="285"/>
      <c r="B18" s="286"/>
      <c r="C18" s="279"/>
      <c r="D18" s="1" t="s">
        <v>6</v>
      </c>
      <c r="E18" s="3">
        <v>0</v>
      </c>
      <c r="F18" s="3">
        <v>0</v>
      </c>
      <c r="G18" s="3">
        <v>0</v>
      </c>
      <c r="H18" s="4">
        <f>H34+H45</f>
        <v>0</v>
      </c>
      <c r="I18" s="154"/>
      <c r="K18" s="154"/>
    </row>
    <row r="19" spans="1:11" ht="13.5" customHeight="1" x14ac:dyDescent="0.25">
      <c r="A19" s="285"/>
      <c r="B19" s="286"/>
      <c r="C19" s="279"/>
      <c r="D19" s="1" t="s">
        <v>4</v>
      </c>
      <c r="E19" s="3">
        <f>E35+E46</f>
        <v>7449646.4900000002</v>
      </c>
      <c r="F19" s="3">
        <f t="shared" ref="F19:G19" si="7">F35+F46</f>
        <v>0</v>
      </c>
      <c r="G19" s="3">
        <f t="shared" si="7"/>
        <v>0</v>
      </c>
      <c r="H19" s="4">
        <f>H35+H46</f>
        <v>7449646.4900000002</v>
      </c>
      <c r="I19" s="154"/>
    </row>
    <row r="20" spans="1:11" ht="13.5" customHeight="1" x14ac:dyDescent="0.25">
      <c r="A20" s="285"/>
      <c r="B20" s="286"/>
      <c r="C20" s="279"/>
      <c r="D20" s="1" t="s">
        <v>5</v>
      </c>
      <c r="E20" s="3">
        <f>E36+E47</f>
        <v>217708877.14999998</v>
      </c>
      <c r="F20" s="3">
        <f t="shared" ref="F20:G20" si="8">F36+F47</f>
        <v>0</v>
      </c>
      <c r="G20" s="3">
        <f t="shared" si="8"/>
        <v>0</v>
      </c>
      <c r="H20" s="4">
        <f>H36+H47</f>
        <v>217708877.14999998</v>
      </c>
      <c r="I20" s="154"/>
    </row>
    <row r="21" spans="1:11" ht="26.25" customHeight="1" x14ac:dyDescent="0.25">
      <c r="A21" s="285"/>
      <c r="B21" s="286"/>
      <c r="C21" s="279"/>
      <c r="D21" s="1" t="s">
        <v>8</v>
      </c>
      <c r="E21" s="3">
        <f>0</f>
        <v>0</v>
      </c>
      <c r="F21" s="3">
        <f>0</f>
        <v>0</v>
      </c>
      <c r="G21" s="3">
        <f>0</f>
        <v>0</v>
      </c>
      <c r="H21" s="2">
        <f>E21+F21+G21</f>
        <v>0</v>
      </c>
      <c r="I21" s="154"/>
    </row>
    <row r="22" spans="1:11" x14ac:dyDescent="0.25">
      <c r="A22" s="285"/>
      <c r="B22" s="286"/>
      <c r="C22" s="289" t="s">
        <v>139</v>
      </c>
      <c r="D22" s="186" t="s">
        <v>7</v>
      </c>
      <c r="E22" s="3">
        <f>E23+E24+E25+E26</f>
        <v>515873.24</v>
      </c>
      <c r="F22" s="3">
        <f t="shared" ref="F22:G22" si="9">F23+F24+F25+F26</f>
        <v>0</v>
      </c>
      <c r="G22" s="3">
        <f t="shared" si="9"/>
        <v>0</v>
      </c>
      <c r="H22" s="4">
        <f>H23+H24+H25+H26</f>
        <v>515873.24</v>
      </c>
      <c r="I22" s="154"/>
    </row>
    <row r="23" spans="1:11" x14ac:dyDescent="0.25">
      <c r="A23" s="285"/>
      <c r="B23" s="286"/>
      <c r="C23" s="290"/>
      <c r="D23" s="1" t="s">
        <v>6</v>
      </c>
      <c r="E23" s="3">
        <v>0</v>
      </c>
      <c r="F23" s="3">
        <v>0</v>
      </c>
      <c r="G23" s="3">
        <v>0</v>
      </c>
      <c r="H23" s="4">
        <f>H40</f>
        <v>0</v>
      </c>
      <c r="I23" s="154"/>
    </row>
    <row r="24" spans="1:11" x14ac:dyDescent="0.25">
      <c r="A24" s="285"/>
      <c r="B24" s="286"/>
      <c r="C24" s="290"/>
      <c r="D24" s="1" t="s">
        <v>4</v>
      </c>
      <c r="E24" s="3">
        <v>0</v>
      </c>
      <c r="F24" s="3">
        <v>0</v>
      </c>
      <c r="G24" s="3">
        <v>0</v>
      </c>
      <c r="H24" s="4">
        <f>H41</f>
        <v>0</v>
      </c>
      <c r="I24" s="154"/>
    </row>
    <row r="25" spans="1:11" x14ac:dyDescent="0.25">
      <c r="A25" s="285"/>
      <c r="B25" s="286"/>
      <c r="C25" s="290"/>
      <c r="D25" s="1" t="s">
        <v>5</v>
      </c>
      <c r="E25" s="3">
        <f>E42</f>
        <v>515873.24</v>
      </c>
      <c r="F25" s="3">
        <v>0</v>
      </c>
      <c r="G25" s="3">
        <f>G42</f>
        <v>0</v>
      </c>
      <c r="H25" s="4">
        <f>H42</f>
        <v>515873.24</v>
      </c>
      <c r="I25" s="154"/>
    </row>
    <row r="26" spans="1:11" ht="26.25" customHeight="1" x14ac:dyDescent="0.25">
      <c r="A26" s="287"/>
      <c r="B26" s="288"/>
      <c r="C26" s="291"/>
      <c r="D26" s="1" t="s">
        <v>8</v>
      </c>
      <c r="E26" s="3">
        <v>0</v>
      </c>
      <c r="F26" s="3">
        <v>0</v>
      </c>
      <c r="G26" s="3">
        <v>0</v>
      </c>
      <c r="H26" s="2">
        <v>0</v>
      </c>
      <c r="I26" s="154"/>
    </row>
    <row r="27" spans="1:11" x14ac:dyDescent="0.25">
      <c r="A27" s="282" t="s">
        <v>46</v>
      </c>
      <c r="B27" s="282"/>
      <c r="C27" s="282"/>
      <c r="D27" s="282"/>
      <c r="E27" s="282"/>
      <c r="F27" s="282"/>
      <c r="G27" s="282"/>
      <c r="H27" s="282"/>
      <c r="I27" s="154"/>
    </row>
    <row r="28" spans="1:11" x14ac:dyDescent="0.25">
      <c r="A28" s="292" t="s">
        <v>49</v>
      </c>
      <c r="B28" s="270" t="s">
        <v>9</v>
      </c>
      <c r="C28" s="270" t="s">
        <v>14</v>
      </c>
      <c r="D28" s="181" t="s">
        <v>7</v>
      </c>
      <c r="E28" s="4">
        <f>E29+E30+E31+E32</f>
        <v>2149999</v>
      </c>
      <c r="F28" s="4">
        <f t="shared" ref="F28:G28" si="10">F29+F30+F31+F32</f>
        <v>0</v>
      </c>
      <c r="G28" s="4">
        <f t="shared" si="10"/>
        <v>0</v>
      </c>
      <c r="H28" s="4">
        <f>SUM(E28:G28)</f>
        <v>2149999</v>
      </c>
      <c r="I28" s="154">
        <f>E28+E33</f>
        <v>224886034.76999998</v>
      </c>
      <c r="K28" s="154"/>
    </row>
    <row r="29" spans="1:11" ht="15" customHeight="1" x14ac:dyDescent="0.25">
      <c r="A29" s="292"/>
      <c r="B29" s="270"/>
      <c r="C29" s="270"/>
      <c r="D29" s="1" t="s">
        <v>6</v>
      </c>
      <c r="E29" s="2">
        <v>0</v>
      </c>
      <c r="F29" s="2">
        <v>0</v>
      </c>
      <c r="G29" s="2">
        <v>0</v>
      </c>
      <c r="H29" s="4">
        <f>SUM(E29:G29)</f>
        <v>0</v>
      </c>
      <c r="I29" s="154"/>
    </row>
    <row r="30" spans="1:11" x14ac:dyDescent="0.25">
      <c r="A30" s="292"/>
      <c r="B30" s="270"/>
      <c r="C30" s="270"/>
      <c r="D30" s="1" t="s">
        <v>4</v>
      </c>
      <c r="E30" s="2">
        <v>0</v>
      </c>
      <c r="F30" s="2">
        <v>0</v>
      </c>
      <c r="G30" s="2">
        <v>0</v>
      </c>
      <c r="H30" s="4">
        <f t="shared" ref="H30:H32" si="11">SUM(E30:G30)</f>
        <v>0</v>
      </c>
      <c r="I30" s="154"/>
    </row>
    <row r="31" spans="1:11" x14ac:dyDescent="0.25">
      <c r="A31" s="292"/>
      <c r="B31" s="270"/>
      <c r="C31" s="270"/>
      <c r="D31" s="1" t="s">
        <v>5</v>
      </c>
      <c r="E31" s="2">
        <f>'Комплексный план'!I14</f>
        <v>2149999</v>
      </c>
      <c r="F31" s="2">
        <v>0</v>
      </c>
      <c r="G31" s="2">
        <v>0</v>
      </c>
      <c r="H31" s="4">
        <f>SUM(E31:G31)</f>
        <v>2149999</v>
      </c>
      <c r="I31" s="154"/>
    </row>
    <row r="32" spans="1:11" ht="27" customHeight="1" x14ac:dyDescent="0.25">
      <c r="A32" s="292"/>
      <c r="B32" s="270"/>
      <c r="C32" s="270"/>
      <c r="D32" s="1" t="s">
        <v>8</v>
      </c>
      <c r="E32" s="3">
        <v>0</v>
      </c>
      <c r="F32" s="3">
        <f>F43</f>
        <v>0</v>
      </c>
      <c r="G32" s="3">
        <f t="shared" ref="G32" si="12">G43</f>
        <v>0</v>
      </c>
      <c r="H32" s="2">
        <f t="shared" si="11"/>
        <v>0</v>
      </c>
      <c r="I32" s="154"/>
    </row>
    <row r="33" spans="1:11" x14ac:dyDescent="0.25">
      <c r="A33" s="292" t="s">
        <v>50</v>
      </c>
      <c r="B33" s="270" t="s">
        <v>45</v>
      </c>
      <c r="C33" s="270" t="s">
        <v>10</v>
      </c>
      <c r="D33" s="181" t="s">
        <v>7</v>
      </c>
      <c r="E33" s="4">
        <f>E34+E35+E36+E37</f>
        <v>222736035.76999998</v>
      </c>
      <c r="F33" s="4">
        <f t="shared" ref="F33:G33" si="13">F34+F35+F36+F37</f>
        <v>0</v>
      </c>
      <c r="G33" s="4">
        <f t="shared" si="13"/>
        <v>0</v>
      </c>
      <c r="H33" s="4">
        <f>E33+F33+G33</f>
        <v>222736035.76999998</v>
      </c>
      <c r="I33" s="154"/>
      <c r="K33" s="154"/>
    </row>
    <row r="34" spans="1:11" x14ac:dyDescent="0.25">
      <c r="A34" s="292"/>
      <c r="B34" s="270"/>
      <c r="C34" s="270"/>
      <c r="D34" s="1" t="s">
        <v>6</v>
      </c>
      <c r="E34" s="3">
        <v>0</v>
      </c>
      <c r="F34" s="2">
        <v>0</v>
      </c>
      <c r="G34" s="2">
        <v>0</v>
      </c>
      <c r="H34" s="4">
        <v>0</v>
      </c>
      <c r="I34" s="154"/>
      <c r="K34" s="154"/>
    </row>
    <row r="35" spans="1:11" x14ac:dyDescent="0.25">
      <c r="A35" s="292"/>
      <c r="B35" s="270"/>
      <c r="C35" s="270"/>
      <c r="D35" s="1" t="s">
        <v>4</v>
      </c>
      <c r="E35" s="2">
        <f>'Комплексный план'!I43+'Комплексный план'!I50</f>
        <v>5065146.49</v>
      </c>
      <c r="F35" s="2">
        <v>0</v>
      </c>
      <c r="G35" s="2">
        <v>0</v>
      </c>
      <c r="H35" s="4">
        <f>E35+F35+G35</f>
        <v>5065146.49</v>
      </c>
      <c r="I35" s="154"/>
    </row>
    <row r="36" spans="1:11" x14ac:dyDescent="0.25">
      <c r="A36" s="292"/>
      <c r="B36" s="270"/>
      <c r="C36" s="270"/>
      <c r="D36" s="1" t="s">
        <v>5</v>
      </c>
      <c r="E36" s="2">
        <f>'Комплексный план'!I22+'Комплексный план'!I24+'Комплексный план'!I27+'Комплексный план'!I29+'Комплексный план'!I32+'Комплексный план'!I35+'Комплексный план'!I37+'Комплексный план'!I39+'Комплексный план'!I42+'Комплексный план'!I49+'Комплексный план'!I55+'Комплексный план'!I57+'Комплексный план'!I59+'Комплексный план'!I60</f>
        <v>217670889.27999997</v>
      </c>
      <c r="F36" s="2">
        <v>0</v>
      </c>
      <c r="G36" s="2">
        <v>0</v>
      </c>
      <c r="H36" s="4">
        <f>E36+F36+G36</f>
        <v>217670889.27999997</v>
      </c>
      <c r="I36" s="154"/>
    </row>
    <row r="37" spans="1:11" ht="27.75" customHeight="1" x14ac:dyDescent="0.25">
      <c r="A37" s="292"/>
      <c r="B37" s="270"/>
      <c r="C37" s="270"/>
      <c r="D37" s="1" t="s">
        <v>8</v>
      </c>
      <c r="E37" s="2">
        <f>0</f>
        <v>0</v>
      </c>
      <c r="F37" s="2">
        <v>0</v>
      </c>
      <c r="G37" s="2">
        <v>0</v>
      </c>
      <c r="H37" s="2">
        <v>0</v>
      </c>
      <c r="I37" s="154"/>
    </row>
    <row r="38" spans="1:11" x14ac:dyDescent="0.25">
      <c r="A38" s="282" t="s">
        <v>51</v>
      </c>
      <c r="B38" s="282"/>
      <c r="C38" s="282"/>
      <c r="D38" s="282"/>
      <c r="E38" s="282"/>
      <c r="F38" s="282"/>
      <c r="G38" s="282"/>
      <c r="H38" s="282"/>
      <c r="I38" s="154"/>
    </row>
    <row r="39" spans="1:11" ht="15" customHeight="1" x14ac:dyDescent="0.25">
      <c r="A39" s="271" t="s">
        <v>177</v>
      </c>
      <c r="B39" s="274" t="s">
        <v>176</v>
      </c>
      <c r="C39" s="270" t="s">
        <v>139</v>
      </c>
      <c r="D39" s="181" t="s">
        <v>7</v>
      </c>
      <c r="E39" s="4">
        <f>E40+E41+E42+E43</f>
        <v>515873.24</v>
      </c>
      <c r="F39" s="4">
        <f t="shared" ref="F39:G39" si="14">F40+F41+F42+F43</f>
        <v>0</v>
      </c>
      <c r="G39" s="4">
        <f t="shared" si="14"/>
        <v>0</v>
      </c>
      <c r="H39" s="4">
        <f>SUM(E39:G39)</f>
        <v>515873.24</v>
      </c>
      <c r="I39" s="154">
        <f>E39+E44</f>
        <v>2938361.1100000003</v>
      </c>
      <c r="K39" s="154"/>
    </row>
    <row r="40" spans="1:11" ht="15" customHeight="1" x14ac:dyDescent="0.25">
      <c r="A40" s="272"/>
      <c r="B40" s="275"/>
      <c r="C40" s="270"/>
      <c r="D40" s="1" t="s">
        <v>6</v>
      </c>
      <c r="E40" s="3">
        <v>0</v>
      </c>
      <c r="F40" s="3">
        <v>0</v>
      </c>
      <c r="G40" s="3">
        <v>0</v>
      </c>
      <c r="H40" s="4">
        <v>0</v>
      </c>
      <c r="I40" s="154"/>
    </row>
    <row r="41" spans="1:11" ht="15" customHeight="1" x14ac:dyDescent="0.25">
      <c r="A41" s="272"/>
      <c r="B41" s="275"/>
      <c r="C41" s="270"/>
      <c r="D41" s="1" t="s">
        <v>4</v>
      </c>
      <c r="E41" s="2">
        <v>0</v>
      </c>
      <c r="F41" s="2">
        <v>0</v>
      </c>
      <c r="G41" s="2">
        <v>0</v>
      </c>
      <c r="H41" s="4">
        <v>0</v>
      </c>
      <c r="I41" s="154"/>
    </row>
    <row r="42" spans="1:11" ht="15" customHeight="1" x14ac:dyDescent="0.25">
      <c r="A42" s="272"/>
      <c r="B42" s="275"/>
      <c r="C42" s="270"/>
      <c r="D42" s="1" t="s">
        <v>5</v>
      </c>
      <c r="E42" s="2">
        <f>'Комплексный план'!I71+'Комплексный план'!I66</f>
        <v>515873.24</v>
      </c>
      <c r="F42" s="2">
        <v>0</v>
      </c>
      <c r="G42" s="2">
        <v>0</v>
      </c>
      <c r="H42" s="4">
        <f>SUM(E42:G42)</f>
        <v>515873.24</v>
      </c>
      <c r="I42" s="154"/>
    </row>
    <row r="43" spans="1:11" ht="24.75" customHeight="1" x14ac:dyDescent="0.25">
      <c r="A43" s="272"/>
      <c r="B43" s="275"/>
      <c r="C43" s="270"/>
      <c r="D43" s="1" t="s">
        <v>8</v>
      </c>
      <c r="E43" s="3">
        <v>0</v>
      </c>
      <c r="F43" s="3">
        <v>0</v>
      </c>
      <c r="G43" s="3">
        <v>0</v>
      </c>
      <c r="H43" s="2">
        <v>0</v>
      </c>
      <c r="I43" s="154"/>
      <c r="K43" s="154"/>
    </row>
    <row r="44" spans="1:11" ht="15" customHeight="1" x14ac:dyDescent="0.25">
      <c r="A44" s="272"/>
      <c r="B44" s="275"/>
      <c r="C44" s="270" t="s">
        <v>10</v>
      </c>
      <c r="D44" s="181" t="s">
        <v>7</v>
      </c>
      <c r="E44" s="4">
        <f>E45+E46+E47+E48</f>
        <v>2422487.87</v>
      </c>
      <c r="F44" s="4">
        <v>0</v>
      </c>
      <c r="G44" s="4">
        <v>0</v>
      </c>
      <c r="H44" s="4">
        <f t="shared" ref="H44" si="15">SUM(E44:F44)</f>
        <v>2422487.87</v>
      </c>
      <c r="I44" s="154"/>
    </row>
    <row r="45" spans="1:11" ht="15" customHeight="1" x14ac:dyDescent="0.25">
      <c r="A45" s="272"/>
      <c r="B45" s="275"/>
      <c r="C45" s="270"/>
      <c r="D45" s="1" t="s">
        <v>6</v>
      </c>
      <c r="E45" s="3">
        <v>0</v>
      </c>
      <c r="F45" s="3">
        <v>0</v>
      </c>
      <c r="G45" s="3">
        <v>0</v>
      </c>
      <c r="H45" s="4">
        <v>0</v>
      </c>
      <c r="I45" s="154"/>
    </row>
    <row r="46" spans="1:11" ht="15" customHeight="1" x14ac:dyDescent="0.25">
      <c r="A46" s="272"/>
      <c r="B46" s="275"/>
      <c r="C46" s="270"/>
      <c r="D46" s="1" t="s">
        <v>4</v>
      </c>
      <c r="E46" s="2">
        <f>'Комплексный план'!I70</f>
        <v>2384500</v>
      </c>
      <c r="F46" s="2">
        <v>0</v>
      </c>
      <c r="G46" s="2">
        <v>0</v>
      </c>
      <c r="H46" s="4">
        <f>SUM(E46:G46)</f>
        <v>2384500</v>
      </c>
      <c r="I46" s="154"/>
    </row>
    <row r="47" spans="1:11" ht="15" customHeight="1" x14ac:dyDescent="0.25">
      <c r="A47" s="272"/>
      <c r="B47" s="275"/>
      <c r="C47" s="270"/>
      <c r="D47" s="1" t="s">
        <v>5</v>
      </c>
      <c r="E47" s="2">
        <f>'Комплексный план'!I69</f>
        <v>37987.870000000003</v>
      </c>
      <c r="F47" s="2">
        <v>0</v>
      </c>
      <c r="G47" s="2">
        <v>0</v>
      </c>
      <c r="H47" s="4">
        <f>SUM(E47:G47)</f>
        <v>37987.870000000003</v>
      </c>
      <c r="I47" s="154"/>
    </row>
    <row r="48" spans="1:11" ht="24.75" customHeight="1" x14ac:dyDescent="0.25">
      <c r="A48" s="273"/>
      <c r="B48" s="276"/>
      <c r="C48" s="270"/>
      <c r="D48" s="1" t="s">
        <v>8</v>
      </c>
      <c r="E48" s="3">
        <v>0</v>
      </c>
      <c r="F48" s="3">
        <v>0</v>
      </c>
      <c r="G48" s="3">
        <v>0</v>
      </c>
      <c r="H48" s="2">
        <v>0</v>
      </c>
      <c r="I48" s="154"/>
      <c r="K48" s="154"/>
    </row>
  </sheetData>
  <mergeCells count="23">
    <mergeCell ref="A38:H38"/>
    <mergeCell ref="A28:A32"/>
    <mergeCell ref="B28:B32"/>
    <mergeCell ref="C28:C32"/>
    <mergeCell ref="A33:A37"/>
    <mergeCell ref="B33:B37"/>
    <mergeCell ref="C33:C37"/>
    <mergeCell ref="C39:C43"/>
    <mergeCell ref="C44:C48"/>
    <mergeCell ref="A39:A48"/>
    <mergeCell ref="B39:B48"/>
    <mergeCell ref="A2:H2"/>
    <mergeCell ref="A3:H3"/>
    <mergeCell ref="A5:A6"/>
    <mergeCell ref="B5:B6"/>
    <mergeCell ref="C5:C6"/>
    <mergeCell ref="D5:H5"/>
    <mergeCell ref="C7:C11"/>
    <mergeCell ref="C12:C16"/>
    <mergeCell ref="C17:C21"/>
    <mergeCell ref="A27:H27"/>
    <mergeCell ref="A7:B26"/>
    <mergeCell ref="C22:C26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"/>
  <sheetViews>
    <sheetView zoomScale="90" zoomScaleNormal="90" workbookViewId="0">
      <selection activeCell="D38" sqref="D38"/>
    </sheetView>
  </sheetViews>
  <sheetFormatPr defaultRowHeight="15" x14ac:dyDescent="0.25"/>
  <cols>
    <col min="1" max="1" width="24.140625" customWidth="1"/>
    <col min="3" max="3" width="11.5703125" bestFit="1" customWidth="1"/>
    <col min="4" max="4" width="13.85546875" customWidth="1"/>
    <col min="5" max="5" width="13.7109375" bestFit="1" customWidth="1"/>
    <col min="7" max="7" width="13.7109375" customWidth="1"/>
  </cols>
  <sheetData>
    <row r="1" spans="1:7" ht="120" x14ac:dyDescent="0.25">
      <c r="A1" s="293" t="s">
        <v>126</v>
      </c>
      <c r="B1" s="139" t="s">
        <v>127</v>
      </c>
      <c r="C1" s="139" t="s">
        <v>128</v>
      </c>
      <c r="D1" s="139" t="s">
        <v>129</v>
      </c>
      <c r="E1" s="139" t="s">
        <v>130</v>
      </c>
      <c r="F1" s="139" t="s">
        <v>131</v>
      </c>
      <c r="G1" s="139" t="s">
        <v>132</v>
      </c>
    </row>
    <row r="2" spans="1:7" ht="15" customHeight="1" x14ac:dyDescent="0.25">
      <c r="A2" s="294"/>
      <c r="B2" s="140">
        <v>2014</v>
      </c>
      <c r="C2" s="143">
        <v>1049000</v>
      </c>
      <c r="D2" s="143">
        <v>22075981</v>
      </c>
      <c r="E2" s="143">
        <v>300715683.47000003</v>
      </c>
      <c r="F2" s="143">
        <v>0</v>
      </c>
      <c r="G2" s="143">
        <f t="shared" ref="G2:G6" si="0">C2+D2+E2+F2</f>
        <v>323840664.47000003</v>
      </c>
    </row>
    <row r="3" spans="1:7" ht="15" customHeight="1" x14ac:dyDescent="0.25">
      <c r="A3" s="294"/>
      <c r="B3" s="140">
        <v>2015</v>
      </c>
      <c r="C3" s="143">
        <v>0</v>
      </c>
      <c r="D3" s="143">
        <v>95324851.859999999</v>
      </c>
      <c r="E3" s="143">
        <v>175267502.94999999</v>
      </c>
      <c r="F3" s="143">
        <v>0</v>
      </c>
      <c r="G3" s="143">
        <f t="shared" si="0"/>
        <v>270592354.81</v>
      </c>
    </row>
    <row r="4" spans="1:7" ht="15" customHeight="1" x14ac:dyDescent="0.25">
      <c r="A4" s="294"/>
      <c r="B4" s="140">
        <v>2016</v>
      </c>
      <c r="C4" s="143">
        <f>'Таблица 3.1'!E8</f>
        <v>0</v>
      </c>
      <c r="D4" s="143">
        <f>'Таблица 3.1'!E9</f>
        <v>7449646.4900000002</v>
      </c>
      <c r="E4" s="143">
        <f>'Таблица 3.1'!E10</f>
        <v>220374749.38999999</v>
      </c>
      <c r="F4" s="143">
        <f>'Таблица 3.1'!E11</f>
        <v>0</v>
      </c>
      <c r="G4" s="143">
        <f>C4+D4+E4+F4</f>
        <v>227824395.88</v>
      </c>
    </row>
    <row r="5" spans="1:7" ht="15" customHeight="1" x14ac:dyDescent="0.25">
      <c r="A5" s="294"/>
      <c r="B5" s="141">
        <v>2017</v>
      </c>
      <c r="C5" s="145">
        <f>'Таблица 3.1'!F8</f>
        <v>0</v>
      </c>
      <c r="D5" s="145">
        <f>'Таблица 3.1'!F9</f>
        <v>0</v>
      </c>
      <c r="E5" s="145">
        <f>'Таблица 3.1'!F10</f>
        <v>0</v>
      </c>
      <c r="F5" s="145">
        <f>'Таблица 3.1'!F11</f>
        <v>0</v>
      </c>
      <c r="G5" s="143">
        <f t="shared" si="0"/>
        <v>0</v>
      </c>
    </row>
    <row r="6" spans="1:7" ht="15" customHeight="1" x14ac:dyDescent="0.25">
      <c r="A6" s="294"/>
      <c r="B6" s="141">
        <v>2018</v>
      </c>
      <c r="C6" s="145">
        <f>'Таблица 3.1'!G8</f>
        <v>0</v>
      </c>
      <c r="D6" s="145">
        <f>'Таблица 3.1'!G9</f>
        <v>0</v>
      </c>
      <c r="E6" s="145">
        <f>'Таблица 3.1'!G10</f>
        <v>0</v>
      </c>
      <c r="F6" s="145">
        <f>'Таблица 3.1'!G11</f>
        <v>0</v>
      </c>
      <c r="G6" s="143">
        <f t="shared" si="0"/>
        <v>0</v>
      </c>
    </row>
    <row r="7" spans="1:7" x14ac:dyDescent="0.25">
      <c r="A7" s="295"/>
      <c r="B7" s="142" t="s">
        <v>133</v>
      </c>
      <c r="C7" s="144">
        <f>C2+C3+C4+C5+C6</f>
        <v>1049000</v>
      </c>
      <c r="D7" s="144">
        <f t="shared" ref="D7:G7" si="1">D2+D3+D4+D5+D6</f>
        <v>124850479.34999999</v>
      </c>
      <c r="E7" s="144">
        <f t="shared" si="1"/>
        <v>696357935.80999994</v>
      </c>
      <c r="F7" s="144">
        <f t="shared" si="1"/>
        <v>0</v>
      </c>
      <c r="G7" s="144">
        <f t="shared" si="1"/>
        <v>822257415.15999997</v>
      </c>
    </row>
  </sheetData>
  <mergeCells count="1">
    <mergeCell ref="A1:A7"/>
  </mergeCells>
  <pageMargins left="0.7" right="0.7" top="0.75" bottom="0.75" header="0.3" footer="0.3"/>
  <pageSetup paperSize="9" scale="91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1" workbookViewId="0">
      <selection activeCell="G48" sqref="G48:G49"/>
    </sheetView>
  </sheetViews>
  <sheetFormatPr defaultRowHeight="15" x14ac:dyDescent="0.25"/>
  <cols>
    <col min="1" max="1" width="39.140625" customWidth="1"/>
    <col min="2" max="3" width="19" customWidth="1"/>
    <col min="4" max="4" width="19.85546875" customWidth="1"/>
    <col min="5" max="5" width="29.5703125" customWidth="1"/>
    <col min="7" max="7" width="19.42578125" customWidth="1"/>
  </cols>
  <sheetData>
    <row r="1" spans="1:5" ht="31.5" customHeight="1" x14ac:dyDescent="0.25">
      <c r="A1" s="299" t="s">
        <v>171</v>
      </c>
      <c r="B1" s="299"/>
      <c r="C1" s="299"/>
      <c r="D1" s="299"/>
      <c r="E1" s="299"/>
    </row>
    <row r="2" spans="1:5" ht="25.5" customHeight="1" x14ac:dyDescent="0.25">
      <c r="A2" s="267" t="s">
        <v>82</v>
      </c>
      <c r="B2" s="302" t="s">
        <v>89</v>
      </c>
      <c r="C2" s="303"/>
      <c r="D2" s="242" t="s">
        <v>172</v>
      </c>
      <c r="E2" s="300" t="s">
        <v>173</v>
      </c>
    </row>
    <row r="3" spans="1:5" ht="73.5" customHeight="1" x14ac:dyDescent="0.25">
      <c r="A3" s="267"/>
      <c r="B3" s="27" t="s">
        <v>189</v>
      </c>
      <c r="C3" s="171" t="s">
        <v>174</v>
      </c>
      <c r="D3" s="244"/>
      <c r="E3" s="301"/>
    </row>
    <row r="4" spans="1:5" x14ac:dyDescent="0.25">
      <c r="A4" s="172" t="s">
        <v>21</v>
      </c>
      <c r="B4" s="179">
        <v>2</v>
      </c>
      <c r="C4" s="180">
        <v>3</v>
      </c>
      <c r="D4" s="172">
        <v>4</v>
      </c>
      <c r="E4" s="174"/>
    </row>
    <row r="5" spans="1:5" x14ac:dyDescent="0.25">
      <c r="A5" s="304" t="s">
        <v>188</v>
      </c>
      <c r="B5" s="305"/>
      <c r="C5" s="305"/>
      <c r="D5" s="305"/>
      <c r="E5" s="306"/>
    </row>
    <row r="6" spans="1:5" ht="14.25" customHeight="1" x14ac:dyDescent="0.25">
      <c r="A6" s="296" t="s">
        <v>46</v>
      </c>
      <c r="B6" s="297"/>
      <c r="C6" s="297"/>
      <c r="D6" s="297"/>
      <c r="E6" s="298"/>
    </row>
    <row r="7" spans="1:5" ht="36.75" customHeight="1" x14ac:dyDescent="0.25">
      <c r="A7" s="206" t="s">
        <v>105</v>
      </c>
      <c r="B7" s="188">
        <v>217792260.31999999</v>
      </c>
      <c r="C7" s="188">
        <f>'Комплексный план'!I21</f>
        <v>222736035.76999998</v>
      </c>
      <c r="D7" s="188">
        <f>C7-B7</f>
        <v>4943775.4499999881</v>
      </c>
      <c r="E7" s="187"/>
    </row>
    <row r="8" spans="1:5" ht="36" customHeight="1" x14ac:dyDescent="0.25">
      <c r="A8" s="206" t="s">
        <v>96</v>
      </c>
      <c r="B8" s="188">
        <v>8866503.0500000007</v>
      </c>
      <c r="C8" s="204">
        <f>'Комплексный план'!I24</f>
        <v>8689476.209999999</v>
      </c>
      <c r="D8" s="188">
        <f>C8-B8</f>
        <v>-177026.84000000171</v>
      </c>
      <c r="E8" s="268"/>
    </row>
    <row r="9" spans="1:5" ht="24" customHeight="1" x14ac:dyDescent="0.25">
      <c r="A9" s="206" t="s">
        <v>75</v>
      </c>
      <c r="B9" s="188">
        <v>34548302</v>
      </c>
      <c r="C9" s="204">
        <f>'Комплексный план'!I27</f>
        <v>34548301.420000002</v>
      </c>
      <c r="D9" s="188">
        <f t="shared" ref="D9:D15" si="0">C9-B9</f>
        <v>-0.57999999821186066</v>
      </c>
      <c r="E9" s="316"/>
    </row>
    <row r="10" spans="1:5" ht="29.25" customHeight="1" x14ac:dyDescent="0.25">
      <c r="A10" s="206" t="s">
        <v>77</v>
      </c>
      <c r="B10" s="188">
        <v>2434655.92</v>
      </c>
      <c r="C10" s="204">
        <f>'Комплексный план'!I32</f>
        <v>1896602.92</v>
      </c>
      <c r="D10" s="188">
        <f t="shared" si="0"/>
        <v>-538053</v>
      </c>
      <c r="E10" s="316"/>
    </row>
    <row r="11" spans="1:5" ht="36" customHeight="1" x14ac:dyDescent="0.25">
      <c r="A11" s="206" t="s">
        <v>168</v>
      </c>
      <c r="B11" s="188">
        <v>365270.9</v>
      </c>
      <c r="C11" s="204">
        <f>'Комплексный план'!I35</f>
        <v>181764.3599999999</v>
      </c>
      <c r="D11" s="188">
        <f t="shared" si="0"/>
        <v>-183506.54000000012</v>
      </c>
      <c r="E11" s="316"/>
    </row>
    <row r="12" spans="1:5" ht="49.5" customHeight="1" x14ac:dyDescent="0.25">
      <c r="A12" s="206" t="s">
        <v>78</v>
      </c>
      <c r="B12" s="188">
        <v>1815162.39</v>
      </c>
      <c r="C12" s="204">
        <f>'Комплексный план'!I39</f>
        <v>1350158.3900000001</v>
      </c>
      <c r="D12" s="188">
        <f t="shared" si="0"/>
        <v>-465003.99999999977</v>
      </c>
      <c r="E12" s="316"/>
    </row>
    <row r="13" spans="1:5" ht="14.25" customHeight="1" x14ac:dyDescent="0.25">
      <c r="A13" s="206" t="s">
        <v>186</v>
      </c>
      <c r="B13" s="188">
        <v>324322</v>
      </c>
      <c r="C13" s="204">
        <f>'Комплексный план'!I55</f>
        <v>184255.39</v>
      </c>
      <c r="D13" s="188">
        <f t="shared" si="0"/>
        <v>-140066.60999999999</v>
      </c>
      <c r="E13" s="316"/>
    </row>
    <row r="14" spans="1:5" ht="14.25" customHeight="1" x14ac:dyDescent="0.25">
      <c r="A14" s="206" t="s">
        <v>162</v>
      </c>
      <c r="B14" s="188">
        <v>946668.58</v>
      </c>
      <c r="C14" s="204">
        <f>'Комплексный план'!I60</f>
        <v>935000.00000000012</v>
      </c>
      <c r="D14" s="188">
        <f t="shared" si="0"/>
        <v>-11668.579999999842</v>
      </c>
      <c r="E14" s="316"/>
    </row>
    <row r="15" spans="1:5" ht="20.25" customHeight="1" x14ac:dyDescent="0.25">
      <c r="A15" s="209" t="s">
        <v>251</v>
      </c>
      <c r="B15" s="211">
        <v>220600819.30000001</v>
      </c>
      <c r="C15" s="211">
        <f>'Комплексный план'!I86</f>
        <v>227824395.88</v>
      </c>
      <c r="D15" s="210">
        <f t="shared" si="0"/>
        <v>7223576.5799999833</v>
      </c>
      <c r="E15" s="316"/>
    </row>
    <row r="16" spans="1:5" ht="16.5" customHeight="1" x14ac:dyDescent="0.25">
      <c r="A16" s="307" t="s">
        <v>190</v>
      </c>
      <c r="B16" s="308"/>
      <c r="C16" s="309"/>
      <c r="D16" s="207">
        <v>1515327.15</v>
      </c>
      <c r="E16" s="269"/>
    </row>
    <row r="17" spans="1:7" ht="16.5" customHeight="1" x14ac:dyDescent="0.25">
      <c r="A17" s="307" t="s">
        <v>191</v>
      </c>
      <c r="B17" s="308"/>
      <c r="C17" s="308"/>
      <c r="D17" s="308"/>
      <c r="E17" s="309"/>
    </row>
    <row r="18" spans="1:7" ht="15" customHeight="1" x14ac:dyDescent="0.25">
      <c r="A18" s="310" t="s">
        <v>192</v>
      </c>
      <c r="B18" s="311"/>
      <c r="C18" s="311"/>
      <c r="D18" s="311"/>
      <c r="E18" s="312"/>
    </row>
    <row r="19" spans="1:7" ht="46.5" customHeight="1" x14ac:dyDescent="0.25">
      <c r="A19" s="206" t="s">
        <v>195</v>
      </c>
      <c r="B19" s="208">
        <v>3417880.46</v>
      </c>
      <c r="C19" s="208">
        <v>3394562.65</v>
      </c>
      <c r="D19" s="208">
        <f t="shared" ref="D19:D22" si="1">C19-B19</f>
        <v>-23317.810000000056</v>
      </c>
      <c r="E19" s="317"/>
    </row>
    <row r="20" spans="1:7" ht="64.5" customHeight="1" x14ac:dyDescent="0.25">
      <c r="A20" s="206" t="s">
        <v>194</v>
      </c>
      <c r="B20" s="208">
        <v>4972236.28</v>
      </c>
      <c r="C20" s="208">
        <v>4972059.34</v>
      </c>
      <c r="D20" s="208">
        <f t="shared" si="1"/>
        <v>-176.94000000040978</v>
      </c>
      <c r="E20" s="318"/>
    </row>
    <row r="21" spans="1:7" ht="15.75" customHeight="1" x14ac:dyDescent="0.25">
      <c r="A21" s="206" t="s">
        <v>196</v>
      </c>
      <c r="B21" s="208">
        <v>5957095.4500000002</v>
      </c>
      <c r="C21" s="208">
        <v>5818764.5199999996</v>
      </c>
      <c r="D21" s="208">
        <f t="shared" si="1"/>
        <v>-138330.93000000063</v>
      </c>
      <c r="E21" s="318"/>
    </row>
    <row r="22" spans="1:7" ht="16.5" customHeight="1" x14ac:dyDescent="0.25">
      <c r="A22" s="206" t="s">
        <v>193</v>
      </c>
      <c r="B22" s="208">
        <v>1587010.88</v>
      </c>
      <c r="C22" s="208">
        <v>1380559.06</v>
      </c>
      <c r="D22" s="208">
        <f t="shared" si="1"/>
        <v>-206451.81999999983</v>
      </c>
      <c r="E22" s="318"/>
    </row>
    <row r="23" spans="1:7" ht="16.5" customHeight="1" x14ac:dyDescent="0.25">
      <c r="A23" s="307" t="s">
        <v>197</v>
      </c>
      <c r="B23" s="308"/>
      <c r="C23" s="309"/>
      <c r="D23" s="207">
        <v>368277.5</v>
      </c>
      <c r="E23" s="319"/>
    </row>
    <row r="24" spans="1:7" ht="16.5" customHeight="1" x14ac:dyDescent="0.25">
      <c r="A24" s="307" t="s">
        <v>199</v>
      </c>
      <c r="B24" s="308"/>
      <c r="C24" s="308"/>
      <c r="D24" s="308"/>
      <c r="E24" s="309"/>
    </row>
    <row r="25" spans="1:7" ht="16.5" customHeight="1" x14ac:dyDescent="0.25">
      <c r="A25" s="205" t="s">
        <v>200</v>
      </c>
      <c r="B25" s="208">
        <f>C25-D25</f>
        <v>4344084.59</v>
      </c>
      <c r="C25" s="208" t="s">
        <v>202</v>
      </c>
      <c r="D25" s="208" t="s">
        <v>201</v>
      </c>
      <c r="E25" s="317"/>
      <c r="G25">
        <f>D25*-1</f>
        <v>815333.06</v>
      </c>
    </row>
    <row r="26" spans="1:7" ht="16.5" customHeight="1" x14ac:dyDescent="0.25">
      <c r="A26" s="205" t="s">
        <v>203</v>
      </c>
      <c r="B26" s="208">
        <f t="shared" ref="B26:B49" si="2">C26-D26</f>
        <v>450000</v>
      </c>
      <c r="C26" s="208" t="s">
        <v>26</v>
      </c>
      <c r="D26" s="208" t="s">
        <v>204</v>
      </c>
      <c r="E26" s="318"/>
      <c r="G26">
        <f t="shared" ref="G26:G49" si="3">D26*-1</f>
        <v>450000</v>
      </c>
    </row>
    <row r="27" spans="1:7" ht="40.5" customHeight="1" x14ac:dyDescent="0.25">
      <c r="A27" s="205" t="s">
        <v>205</v>
      </c>
      <c r="B27" s="208">
        <f t="shared" si="2"/>
        <v>498000</v>
      </c>
      <c r="C27" s="208" t="s">
        <v>206</v>
      </c>
      <c r="D27" s="208" t="s">
        <v>207</v>
      </c>
      <c r="E27" s="318"/>
      <c r="G27">
        <f t="shared" si="3"/>
        <v>301100</v>
      </c>
    </row>
    <row r="28" spans="1:7" ht="32.25" customHeight="1" x14ac:dyDescent="0.25">
      <c r="A28" s="205" t="s">
        <v>208</v>
      </c>
      <c r="B28" s="208">
        <f t="shared" si="2"/>
        <v>3848403.78</v>
      </c>
      <c r="C28" s="208" t="s">
        <v>209</v>
      </c>
      <c r="D28" s="208" t="s">
        <v>210</v>
      </c>
      <c r="E28" s="318"/>
      <c r="G28">
        <f t="shared" si="3"/>
        <v>909817.69</v>
      </c>
    </row>
    <row r="29" spans="1:7" ht="16.5" customHeight="1" x14ac:dyDescent="0.25">
      <c r="A29" s="205" t="s">
        <v>211</v>
      </c>
      <c r="B29" s="208">
        <f t="shared" si="2"/>
        <v>151596.22</v>
      </c>
      <c r="C29" s="208" t="s">
        <v>212</v>
      </c>
      <c r="D29" s="208" t="s">
        <v>213</v>
      </c>
      <c r="E29" s="318"/>
      <c r="G29">
        <f t="shared" si="3"/>
        <v>57222.47</v>
      </c>
    </row>
    <row r="30" spans="1:7" ht="16.5" customHeight="1" x14ac:dyDescent="0.25">
      <c r="A30" s="205" t="s">
        <v>214</v>
      </c>
      <c r="B30" s="208">
        <f t="shared" si="2"/>
        <v>731623</v>
      </c>
      <c r="C30" s="208" t="s">
        <v>26</v>
      </c>
      <c r="D30" s="208" t="s">
        <v>215</v>
      </c>
      <c r="E30" s="318"/>
      <c r="G30">
        <f t="shared" si="3"/>
        <v>731623</v>
      </c>
    </row>
    <row r="31" spans="1:7" ht="16.5" customHeight="1" x14ac:dyDescent="0.25">
      <c r="A31" s="205" t="s">
        <v>216</v>
      </c>
      <c r="B31" s="208">
        <f t="shared" si="2"/>
        <v>45000</v>
      </c>
      <c r="C31" s="208" t="s">
        <v>218</v>
      </c>
      <c r="D31" s="208" t="s">
        <v>217</v>
      </c>
      <c r="E31" s="318"/>
      <c r="G31">
        <f t="shared" si="3"/>
        <v>11671.93</v>
      </c>
    </row>
    <row r="32" spans="1:7" ht="16.5" customHeight="1" x14ac:dyDescent="0.25">
      <c r="A32" s="205" t="s">
        <v>219</v>
      </c>
      <c r="B32" s="208">
        <f t="shared" si="2"/>
        <v>183717.99</v>
      </c>
      <c r="C32" s="208" t="s">
        <v>220</v>
      </c>
      <c r="D32" s="208" t="s">
        <v>221</v>
      </c>
      <c r="E32" s="318"/>
      <c r="G32">
        <f t="shared" si="3"/>
        <v>3717.99</v>
      </c>
    </row>
    <row r="33" spans="1:7" ht="40.5" customHeight="1" x14ac:dyDescent="0.25">
      <c r="A33" s="205" t="s">
        <v>222</v>
      </c>
      <c r="B33" s="208">
        <f t="shared" si="2"/>
        <v>2564227.4500000002</v>
      </c>
      <c r="C33" s="208" t="s">
        <v>224</v>
      </c>
      <c r="D33" s="208" t="s">
        <v>223</v>
      </c>
      <c r="E33" s="318"/>
      <c r="G33">
        <f t="shared" si="3"/>
        <v>90751.06</v>
      </c>
    </row>
    <row r="34" spans="1:7" ht="61.5" customHeight="1" x14ac:dyDescent="0.25">
      <c r="A34" s="205" t="s">
        <v>225</v>
      </c>
      <c r="B34" s="208">
        <f t="shared" si="2"/>
        <v>1860608.6099999999</v>
      </c>
      <c r="C34" s="208" t="s">
        <v>226</v>
      </c>
      <c r="D34" s="208" t="s">
        <v>227</v>
      </c>
      <c r="E34" s="318"/>
      <c r="G34">
        <f t="shared" si="3"/>
        <v>360608.61</v>
      </c>
    </row>
    <row r="35" spans="1:7" ht="16.5" customHeight="1" x14ac:dyDescent="0.25">
      <c r="A35" s="205" t="s">
        <v>228</v>
      </c>
      <c r="B35" s="208">
        <f t="shared" si="2"/>
        <v>5000000</v>
      </c>
      <c r="C35" s="208" t="s">
        <v>230</v>
      </c>
      <c r="D35" s="208" t="s">
        <v>231</v>
      </c>
      <c r="E35" s="318"/>
      <c r="G35">
        <f t="shared" si="3"/>
        <v>16.36</v>
      </c>
    </row>
    <row r="36" spans="1:7" ht="16.5" customHeight="1" x14ac:dyDescent="0.25">
      <c r="A36" s="205" t="s">
        <v>229</v>
      </c>
      <c r="B36" s="208">
        <f t="shared" si="2"/>
        <v>1447350</v>
      </c>
      <c r="C36" s="208" t="s">
        <v>233</v>
      </c>
      <c r="D36" s="208" t="s">
        <v>232</v>
      </c>
      <c r="E36" s="318"/>
      <c r="G36">
        <f t="shared" si="3"/>
        <v>0.49</v>
      </c>
    </row>
    <row r="37" spans="1:7" ht="30" customHeight="1" x14ac:dyDescent="0.25">
      <c r="A37" s="205" t="s">
        <v>234</v>
      </c>
      <c r="B37" s="208">
        <f t="shared" si="2"/>
        <v>759492</v>
      </c>
      <c r="C37" s="208" t="s">
        <v>236</v>
      </c>
      <c r="D37" s="208" t="s">
        <v>235</v>
      </c>
      <c r="E37" s="318"/>
      <c r="G37">
        <f t="shared" si="3"/>
        <v>6565.6</v>
      </c>
    </row>
    <row r="38" spans="1:7" ht="33" customHeight="1" x14ac:dyDescent="0.25">
      <c r="A38" s="205" t="s">
        <v>237</v>
      </c>
      <c r="B38" s="208">
        <f t="shared" si="2"/>
        <v>150000</v>
      </c>
      <c r="C38" s="208">
        <v>147157.04</v>
      </c>
      <c r="D38" s="208">
        <v>-2842.96</v>
      </c>
      <c r="E38" s="318"/>
      <c r="G38">
        <f t="shared" si="3"/>
        <v>2842.96</v>
      </c>
    </row>
    <row r="39" spans="1:7" ht="36.75" customHeight="1" x14ac:dyDescent="0.25">
      <c r="A39" s="205" t="s">
        <v>238</v>
      </c>
      <c r="B39" s="208">
        <f t="shared" si="2"/>
        <v>18000000</v>
      </c>
      <c r="C39" s="208">
        <v>17964615.390000001</v>
      </c>
      <c r="D39" s="208">
        <v>-35384.61</v>
      </c>
      <c r="E39" s="318"/>
      <c r="G39">
        <f t="shared" si="3"/>
        <v>35384.61</v>
      </c>
    </row>
    <row r="40" spans="1:7" ht="33" customHeight="1" x14ac:dyDescent="0.25">
      <c r="A40" s="205" t="s">
        <v>239</v>
      </c>
      <c r="B40" s="208">
        <f t="shared" si="2"/>
        <v>5900000</v>
      </c>
      <c r="C40" s="208">
        <v>5896377.75</v>
      </c>
      <c r="D40" s="208">
        <v>-3622.25</v>
      </c>
      <c r="E40" s="318"/>
      <c r="G40">
        <f t="shared" si="3"/>
        <v>3622.25</v>
      </c>
    </row>
    <row r="41" spans="1:7" ht="33" customHeight="1" x14ac:dyDescent="0.25">
      <c r="A41" s="205" t="s">
        <v>240</v>
      </c>
      <c r="B41" s="208">
        <f t="shared" si="2"/>
        <v>3962499.01</v>
      </c>
      <c r="C41" s="208">
        <v>3962499</v>
      </c>
      <c r="D41" s="208">
        <v>-0.01</v>
      </c>
      <c r="E41" s="318"/>
      <c r="G41">
        <f t="shared" si="3"/>
        <v>0.01</v>
      </c>
    </row>
    <row r="42" spans="1:7" ht="33" customHeight="1" x14ac:dyDescent="0.25">
      <c r="A42" s="205" t="s">
        <v>241</v>
      </c>
      <c r="B42" s="208">
        <f t="shared" si="2"/>
        <v>8300000</v>
      </c>
      <c r="C42" s="208">
        <v>3581424.95</v>
      </c>
      <c r="D42" s="208">
        <v>-4718575.05</v>
      </c>
      <c r="E42" s="318"/>
      <c r="G42">
        <f t="shared" si="3"/>
        <v>4718575.05</v>
      </c>
    </row>
    <row r="43" spans="1:7" ht="33" customHeight="1" x14ac:dyDescent="0.25">
      <c r="A43" s="205" t="s">
        <v>242</v>
      </c>
      <c r="B43" s="208">
        <f t="shared" si="2"/>
        <v>1495388.91</v>
      </c>
      <c r="C43" s="208">
        <v>1360686.67</v>
      </c>
      <c r="D43" s="208">
        <v>-134702.24</v>
      </c>
      <c r="E43" s="318"/>
      <c r="G43">
        <f t="shared" si="3"/>
        <v>134702.24</v>
      </c>
    </row>
    <row r="44" spans="1:7" ht="33" customHeight="1" x14ac:dyDescent="0.25">
      <c r="A44" s="205" t="s">
        <v>243</v>
      </c>
      <c r="B44" s="208">
        <f t="shared" si="2"/>
        <v>800000</v>
      </c>
      <c r="C44" s="208">
        <v>695901.12</v>
      </c>
      <c r="D44" s="208">
        <v>-104098.88</v>
      </c>
      <c r="E44" s="318"/>
      <c r="G44">
        <f t="shared" si="3"/>
        <v>104098.88</v>
      </c>
    </row>
    <row r="45" spans="1:7" ht="78.75" customHeight="1" x14ac:dyDescent="0.25">
      <c r="A45" s="205" t="s">
        <v>244</v>
      </c>
      <c r="B45" s="208">
        <f t="shared" si="2"/>
        <v>184999.91</v>
      </c>
      <c r="C45" s="208">
        <v>180999.91</v>
      </c>
      <c r="D45" s="208">
        <v>-4000</v>
      </c>
      <c r="E45" s="318"/>
      <c r="G45">
        <f t="shared" si="3"/>
        <v>4000</v>
      </c>
    </row>
    <row r="46" spans="1:7" ht="98.25" customHeight="1" x14ac:dyDescent="0.25">
      <c r="A46" s="205" t="s">
        <v>245</v>
      </c>
      <c r="B46" s="208">
        <f t="shared" si="2"/>
        <v>292146.18</v>
      </c>
      <c r="C46" s="208">
        <v>288040.13</v>
      </c>
      <c r="D46" s="208">
        <v>-4106.05</v>
      </c>
      <c r="E46" s="318"/>
      <c r="G46">
        <f t="shared" si="3"/>
        <v>4106.05</v>
      </c>
    </row>
    <row r="47" spans="1:7" ht="33" customHeight="1" x14ac:dyDescent="0.25">
      <c r="A47" s="205" t="s">
        <v>246</v>
      </c>
      <c r="B47" s="208">
        <f t="shared" si="2"/>
        <v>2000000</v>
      </c>
      <c r="C47" s="208">
        <v>1594253.36</v>
      </c>
      <c r="D47" s="208">
        <v>-405746.64</v>
      </c>
      <c r="E47" s="318"/>
      <c r="G47">
        <f t="shared" si="3"/>
        <v>405746.64</v>
      </c>
    </row>
    <row r="48" spans="1:7" ht="33" customHeight="1" x14ac:dyDescent="0.25">
      <c r="A48" s="205" t="s">
        <v>247</v>
      </c>
      <c r="B48" s="208">
        <f t="shared" si="2"/>
        <v>100000</v>
      </c>
      <c r="C48" s="208">
        <v>0</v>
      </c>
      <c r="D48" s="208">
        <v>-100000</v>
      </c>
      <c r="E48" s="318"/>
      <c r="G48">
        <f t="shared" si="3"/>
        <v>100000</v>
      </c>
    </row>
    <row r="49" spans="1:7" ht="48" customHeight="1" x14ac:dyDescent="0.25">
      <c r="A49" s="205" t="s">
        <v>248</v>
      </c>
      <c r="B49" s="208">
        <f t="shared" si="2"/>
        <v>97520.510000000009</v>
      </c>
      <c r="C49" s="208">
        <v>88806.55</v>
      </c>
      <c r="D49" s="208">
        <v>-8713.9599999999991</v>
      </c>
      <c r="E49" s="319"/>
      <c r="G49">
        <f t="shared" si="3"/>
        <v>8713.9599999999991</v>
      </c>
    </row>
    <row r="50" spans="1:7" ht="16.5" customHeight="1" x14ac:dyDescent="0.25">
      <c r="A50" s="307" t="s">
        <v>249</v>
      </c>
      <c r="B50" s="308"/>
      <c r="C50" s="309"/>
      <c r="D50" s="207">
        <f>9260220.91+D49</f>
        <v>9251506.9499999993</v>
      </c>
      <c r="E50" s="205"/>
      <c r="G50" s="215">
        <f>SUM(G25:G49)</f>
        <v>9260220.9100000039</v>
      </c>
    </row>
    <row r="51" spans="1:7" ht="16.5" customHeight="1" x14ac:dyDescent="0.25">
      <c r="A51" s="313" t="s">
        <v>198</v>
      </c>
      <c r="B51" s="314"/>
      <c r="C51" s="315"/>
      <c r="D51" s="207">
        <f>D16+D23+D50</f>
        <v>11135111.6</v>
      </c>
      <c r="E51" s="205"/>
    </row>
    <row r="52" spans="1:7" ht="84" customHeight="1" x14ac:dyDescent="0.25">
      <c r="A52" s="191" t="s">
        <v>250</v>
      </c>
      <c r="B52" s="27">
        <v>128652313.23</v>
      </c>
      <c r="C52" s="202">
        <f>'Комплексный план'!I29</f>
        <v>139787423.83000001</v>
      </c>
      <c r="D52" s="173">
        <f t="shared" ref="D52:D53" si="4">C52-B52</f>
        <v>11135110.600000009</v>
      </c>
      <c r="E52" s="168"/>
    </row>
    <row r="53" spans="1:7" ht="15" customHeight="1" x14ac:dyDescent="0.25">
      <c r="A53" s="178"/>
      <c r="B53" s="175">
        <v>222880620.43000001</v>
      </c>
      <c r="C53" s="175">
        <v>214600819.30000001</v>
      </c>
      <c r="D53" s="176">
        <f t="shared" si="4"/>
        <v>-8279801.1299999952</v>
      </c>
      <c r="E53" s="177"/>
    </row>
  </sheetData>
  <mergeCells count="17">
    <mergeCell ref="A16:C16"/>
    <mergeCell ref="A17:E17"/>
    <mergeCell ref="A18:E18"/>
    <mergeCell ref="A23:C23"/>
    <mergeCell ref="A51:C51"/>
    <mergeCell ref="A24:E24"/>
    <mergeCell ref="A50:C50"/>
    <mergeCell ref="E8:E16"/>
    <mergeCell ref="E19:E23"/>
    <mergeCell ref="E25:E49"/>
    <mergeCell ref="A6:E6"/>
    <mergeCell ref="A1:E1"/>
    <mergeCell ref="D2:D3"/>
    <mergeCell ref="E2:E3"/>
    <mergeCell ref="A2:A3"/>
    <mergeCell ref="B2:C2"/>
    <mergeCell ref="A5:E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7" sqref="G17"/>
    </sheetView>
  </sheetViews>
  <sheetFormatPr defaultRowHeight="15" x14ac:dyDescent="0.25"/>
  <cols>
    <col min="1" max="1" width="37.7109375" customWidth="1"/>
    <col min="2" max="3" width="16.7109375" customWidth="1"/>
    <col min="4" max="4" width="19" customWidth="1"/>
    <col min="5" max="5" width="19.7109375" customWidth="1"/>
    <col min="7" max="7" width="15.85546875" customWidth="1"/>
  </cols>
  <sheetData>
    <row r="1" spans="1:7" x14ac:dyDescent="0.25">
      <c r="A1" s="299" t="s">
        <v>171</v>
      </c>
      <c r="B1" s="299"/>
      <c r="C1" s="299"/>
      <c r="D1" s="299"/>
      <c r="E1" s="299"/>
    </row>
    <row r="2" spans="1:7" x14ac:dyDescent="0.25">
      <c r="A2" s="267" t="s">
        <v>82</v>
      </c>
      <c r="B2" s="302" t="s">
        <v>89</v>
      </c>
      <c r="C2" s="303"/>
      <c r="D2" s="242" t="s">
        <v>172</v>
      </c>
      <c r="E2" s="300" t="s">
        <v>173</v>
      </c>
    </row>
    <row r="3" spans="1:7" x14ac:dyDescent="0.25">
      <c r="A3" s="267"/>
      <c r="B3" s="27" t="s">
        <v>189</v>
      </c>
      <c r="C3" s="203" t="s">
        <v>174</v>
      </c>
      <c r="D3" s="244"/>
      <c r="E3" s="301"/>
    </row>
    <row r="4" spans="1:7" x14ac:dyDescent="0.25">
      <c r="A4" s="172" t="s">
        <v>21</v>
      </c>
      <c r="B4" s="179">
        <v>2</v>
      </c>
      <c r="C4" s="180">
        <v>3</v>
      </c>
      <c r="D4" s="172">
        <v>4</v>
      </c>
      <c r="E4" s="214">
        <v>5</v>
      </c>
    </row>
    <row r="5" spans="1:7" x14ac:dyDescent="0.25">
      <c r="A5" s="304" t="s">
        <v>188</v>
      </c>
      <c r="B5" s="305"/>
      <c r="C5" s="305"/>
      <c r="D5" s="305"/>
      <c r="E5" s="306"/>
    </row>
    <row r="6" spans="1:7" ht="26.25" customHeight="1" x14ac:dyDescent="0.25">
      <c r="A6" s="296" t="s">
        <v>46</v>
      </c>
      <c r="B6" s="297"/>
      <c r="C6" s="297"/>
      <c r="D6" s="297"/>
      <c r="E6" s="298"/>
    </row>
    <row r="7" spans="1:7" ht="36" customHeight="1" x14ac:dyDescent="0.25">
      <c r="A7" s="206" t="s">
        <v>105</v>
      </c>
      <c r="B7" s="188">
        <v>217792260.31999999</v>
      </c>
      <c r="C7" s="188">
        <f>'Комплексный план'!I21</f>
        <v>222736035.76999998</v>
      </c>
      <c r="D7" s="188">
        <f>C7-B7</f>
        <v>4943775.4499999881</v>
      </c>
      <c r="E7" s="268" t="s">
        <v>252</v>
      </c>
    </row>
    <row r="8" spans="1:7" ht="42" customHeight="1" x14ac:dyDescent="0.25">
      <c r="A8" s="206" t="s">
        <v>96</v>
      </c>
      <c r="B8" s="188">
        <v>8866503.0500000007</v>
      </c>
      <c r="C8" s="204">
        <f>'Комплексный план'!I24</f>
        <v>8689476.209999999</v>
      </c>
      <c r="D8" s="188">
        <f>C8-B8</f>
        <v>-177026.84000000171</v>
      </c>
      <c r="E8" s="316"/>
      <c r="G8" s="215"/>
    </row>
    <row r="9" spans="1:7" ht="28.5" customHeight="1" x14ac:dyDescent="0.25">
      <c r="A9" s="206" t="s">
        <v>75</v>
      </c>
      <c r="B9" s="188">
        <v>34548302</v>
      </c>
      <c r="C9" s="204">
        <f>'Комплексный план'!I27</f>
        <v>34548301.420000002</v>
      </c>
      <c r="D9" s="188">
        <f t="shared" ref="D9:D17" si="0">C9-B9</f>
        <v>-0.57999999821186066</v>
      </c>
      <c r="E9" s="316"/>
      <c r="G9" s="215"/>
    </row>
    <row r="10" spans="1:7" ht="30.75" customHeight="1" x14ac:dyDescent="0.25">
      <c r="A10" s="206" t="s">
        <v>77</v>
      </c>
      <c r="B10" s="188">
        <v>2434655.92</v>
      </c>
      <c r="C10" s="204">
        <f>'Комплексный план'!I32</f>
        <v>1896602.92</v>
      </c>
      <c r="D10" s="188">
        <f t="shared" si="0"/>
        <v>-538053</v>
      </c>
      <c r="E10" s="316"/>
      <c r="G10" s="215"/>
    </row>
    <row r="11" spans="1:7" ht="42" customHeight="1" x14ac:dyDescent="0.25">
      <c r="A11" s="206" t="s">
        <v>168</v>
      </c>
      <c r="B11" s="188">
        <v>365270.9</v>
      </c>
      <c r="C11" s="204">
        <f>'Комплексный план'!I35</f>
        <v>181764.3599999999</v>
      </c>
      <c r="D11" s="188">
        <f t="shared" si="0"/>
        <v>-183506.54000000012</v>
      </c>
      <c r="E11" s="316"/>
      <c r="G11" s="215"/>
    </row>
    <row r="12" spans="1:7" ht="32.25" customHeight="1" x14ac:dyDescent="0.25">
      <c r="A12" s="206" t="s">
        <v>257</v>
      </c>
      <c r="B12" s="188">
        <f>C12+95894.19</f>
        <v>1192951</v>
      </c>
      <c r="C12" s="204">
        <v>1097056.81</v>
      </c>
      <c r="D12" s="188">
        <v>-95894.19</v>
      </c>
      <c r="E12" s="269"/>
      <c r="G12" s="215"/>
    </row>
    <row r="13" spans="1:7" ht="29.25" customHeight="1" x14ac:dyDescent="0.25">
      <c r="A13" s="206" t="s">
        <v>257</v>
      </c>
      <c r="B13" s="188">
        <v>1097056.81</v>
      </c>
      <c r="C13" s="204">
        <f>'Комплексный план'!I37</f>
        <v>0</v>
      </c>
      <c r="D13" s="188">
        <v>-1097056.81</v>
      </c>
      <c r="E13" s="323" t="s">
        <v>258</v>
      </c>
      <c r="G13" s="215"/>
    </row>
    <row r="14" spans="1:7" ht="20.25" customHeight="1" x14ac:dyDescent="0.25">
      <c r="A14" s="206" t="s">
        <v>74</v>
      </c>
      <c r="B14" s="188">
        <v>5960655</v>
      </c>
      <c r="C14" s="204">
        <f>'Комплексный план'!I57</f>
        <v>4757398.13</v>
      </c>
      <c r="D14" s="188">
        <f>C14-B14</f>
        <v>-1203256.8700000001</v>
      </c>
      <c r="E14" s="323"/>
      <c r="G14" s="215"/>
    </row>
    <row r="15" spans="1:7" ht="44.25" customHeight="1" x14ac:dyDescent="0.25">
      <c r="A15" s="206" t="s">
        <v>78</v>
      </c>
      <c r="B15" s="188">
        <v>1815162.39</v>
      </c>
      <c r="C15" s="204">
        <f>'Комплексный план'!I39</f>
        <v>1350158.3900000001</v>
      </c>
      <c r="D15" s="188">
        <f t="shared" si="0"/>
        <v>-465003.99999999977</v>
      </c>
      <c r="E15" s="323" t="s">
        <v>252</v>
      </c>
      <c r="G15" s="215"/>
    </row>
    <row r="16" spans="1:7" ht="15" customHeight="1" x14ac:dyDescent="0.25">
      <c r="A16" s="206" t="s">
        <v>186</v>
      </c>
      <c r="B16" s="188">
        <v>324322</v>
      </c>
      <c r="C16" s="204">
        <f>'Комплексный план'!I55</f>
        <v>184255.39</v>
      </c>
      <c r="D16" s="188">
        <f t="shared" si="0"/>
        <v>-140066.60999999999</v>
      </c>
      <c r="E16" s="323"/>
      <c r="G16" s="215"/>
    </row>
    <row r="17" spans="1:7" ht="19.5" customHeight="1" x14ac:dyDescent="0.25">
      <c r="A17" s="206" t="s">
        <v>162</v>
      </c>
      <c r="B17" s="188">
        <v>946668.58</v>
      </c>
      <c r="C17" s="204">
        <f>'Комплексный план'!I60</f>
        <v>935000.00000000012</v>
      </c>
      <c r="D17" s="188">
        <f t="shared" si="0"/>
        <v>-11668.579999999842</v>
      </c>
      <c r="E17" s="323"/>
      <c r="G17" s="215"/>
    </row>
    <row r="18" spans="1:7" ht="25.5" customHeight="1" x14ac:dyDescent="0.25">
      <c r="A18" s="320" t="s">
        <v>256</v>
      </c>
      <c r="B18" s="321"/>
      <c r="C18" s="322"/>
      <c r="D18" s="212">
        <f>SUM(D8:D17)*-1</f>
        <v>3911534.0199999996</v>
      </c>
      <c r="E18" s="323"/>
      <c r="G18" s="215"/>
    </row>
    <row r="19" spans="1:7" ht="25.5" customHeight="1" x14ac:dyDescent="0.25">
      <c r="A19" s="320" t="s">
        <v>255</v>
      </c>
      <c r="B19" s="321"/>
      <c r="C19" s="322"/>
      <c r="D19" s="212">
        <v>368277.5</v>
      </c>
      <c r="E19" s="323"/>
      <c r="G19" s="215"/>
    </row>
    <row r="20" spans="1:7" ht="27" customHeight="1" x14ac:dyDescent="0.25">
      <c r="A20" s="320" t="s">
        <v>253</v>
      </c>
      <c r="B20" s="321"/>
      <c r="C20" s="322"/>
      <c r="D20" s="212">
        <f>9260220.91-8713.96</f>
        <v>9251506.9499999993</v>
      </c>
      <c r="E20" s="323"/>
      <c r="G20" s="215"/>
    </row>
    <row r="21" spans="1:7" ht="15" customHeight="1" x14ac:dyDescent="0.25">
      <c r="A21" s="324" t="s">
        <v>259</v>
      </c>
      <c r="B21" s="325"/>
      <c r="C21" s="326"/>
      <c r="D21" s="212">
        <f>D18+D19+D20</f>
        <v>13531318.469999999</v>
      </c>
      <c r="E21" s="323"/>
      <c r="G21" s="215"/>
    </row>
    <row r="22" spans="1:7" ht="39" customHeight="1" x14ac:dyDescent="0.25">
      <c r="A22" s="217" t="s">
        <v>250</v>
      </c>
      <c r="B22" s="208">
        <v>128652313.23</v>
      </c>
      <c r="C22" s="208">
        <f>B22+11135110.6</f>
        <v>139787423.83000001</v>
      </c>
      <c r="D22" s="188">
        <f>C22-B22</f>
        <v>11135110.600000009</v>
      </c>
      <c r="E22" s="323"/>
    </row>
    <row r="23" spans="1:7" ht="24" customHeight="1" x14ac:dyDescent="0.25">
      <c r="A23" s="209" t="s">
        <v>251</v>
      </c>
      <c r="B23" s="213">
        <v>220600819.30000001</v>
      </c>
      <c r="C23" s="213">
        <f>'Комплексный план'!I86</f>
        <v>227824395.88</v>
      </c>
      <c r="D23" s="216">
        <f>C23-B23</f>
        <v>7223576.5799999833</v>
      </c>
      <c r="E23" s="323"/>
    </row>
    <row r="25" spans="1:7" x14ac:dyDescent="0.25">
      <c r="B25" s="215"/>
      <c r="C25" s="215">
        <v>229339722.03</v>
      </c>
      <c r="D25" s="215"/>
    </row>
    <row r="26" spans="1:7" x14ac:dyDescent="0.25">
      <c r="B26" s="215"/>
      <c r="C26" s="215"/>
      <c r="D26" s="215"/>
    </row>
    <row r="27" spans="1:7" x14ac:dyDescent="0.25">
      <c r="B27" s="215"/>
      <c r="C27" s="215"/>
      <c r="D27" s="215"/>
    </row>
    <row r="28" spans="1:7" x14ac:dyDescent="0.25">
      <c r="B28" s="215"/>
    </row>
    <row r="29" spans="1:7" x14ac:dyDescent="0.25">
      <c r="B29" s="215"/>
    </row>
  </sheetData>
  <mergeCells count="14">
    <mergeCell ref="A5:E5"/>
    <mergeCell ref="A1:E1"/>
    <mergeCell ref="A2:A3"/>
    <mergeCell ref="B2:C2"/>
    <mergeCell ref="D2:D3"/>
    <mergeCell ref="E2:E3"/>
    <mergeCell ref="A6:E6"/>
    <mergeCell ref="A18:C18"/>
    <mergeCell ref="A19:C19"/>
    <mergeCell ref="A20:C20"/>
    <mergeCell ref="E13:E14"/>
    <mergeCell ref="E15:E23"/>
    <mergeCell ref="A21:C21"/>
    <mergeCell ref="E7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Комплексный план</vt:lpstr>
      <vt:lpstr>Таблица 3.1</vt:lpstr>
      <vt:lpstr>Свод</vt:lpstr>
      <vt:lpstr>передвижка</vt:lpstr>
      <vt:lpstr>Передвижка1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2016-12-27T13:33:46Z</cp:lastPrinted>
  <dcterms:created xsi:type="dcterms:W3CDTF">2015-09-08T06:51:00Z</dcterms:created>
  <dcterms:modified xsi:type="dcterms:W3CDTF">2019-07-25T13:54:49Z</dcterms:modified>
</cp:coreProperties>
</file>